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6300" yWindow="1020" windowWidth="23775" windowHeight="1035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2 план осв кап влож." sheetId="12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12 план осв кап влож.'!$A$1:$V$76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12 план осв кап влож.'!$A$1:$V$90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T20" i="12" l="1"/>
  <c r="U20" i="12" s="1"/>
  <c r="T83" i="12"/>
  <c r="U83" i="12"/>
  <c r="E27" i="12"/>
  <c r="H37" i="12"/>
  <c r="H36" i="12"/>
  <c r="H20" i="12"/>
  <c r="P83" i="12"/>
  <c r="N83" i="12"/>
  <c r="N82" i="12" s="1"/>
  <c r="N81" i="12" s="1"/>
  <c r="L76" i="12"/>
  <c r="L75" i="12" s="1"/>
  <c r="L83" i="12"/>
  <c r="L82" i="12" s="1"/>
  <c r="L81" i="12" s="1"/>
  <c r="H86" i="12"/>
  <c r="Q85" i="12"/>
  <c r="Q84" i="12" s="1"/>
  <c r="P85" i="12"/>
  <c r="O85" i="12"/>
  <c r="N85" i="12"/>
  <c r="M85" i="12"/>
  <c r="M84" i="12" s="1"/>
  <c r="L85" i="12"/>
  <c r="P84" i="12"/>
  <c r="O84" i="12"/>
  <c r="N84" i="12"/>
  <c r="L84" i="12"/>
  <c r="Q82" i="12"/>
  <c r="P82" i="12"/>
  <c r="P81" i="12" s="1"/>
  <c r="O82" i="12"/>
  <c r="M82" i="12"/>
  <c r="Q81" i="12"/>
  <c r="O81" i="12"/>
  <c r="M81" i="12"/>
  <c r="Q78" i="12"/>
  <c r="P78" i="12"/>
  <c r="P74" i="12" s="1"/>
  <c r="O78" i="12"/>
  <c r="N78" i="12"/>
  <c r="M78" i="12"/>
  <c r="L78" i="12"/>
  <c r="Q75" i="12"/>
  <c r="P75" i="12"/>
  <c r="O75" i="12"/>
  <c r="O74" i="12" s="1"/>
  <c r="N75" i="12"/>
  <c r="M75" i="12"/>
  <c r="Q74" i="12"/>
  <c r="M74" i="12"/>
  <c r="Q70" i="12"/>
  <c r="P70" i="12"/>
  <c r="O70" i="12"/>
  <c r="I70" i="12" s="1"/>
  <c r="N70" i="12"/>
  <c r="M70" i="12"/>
  <c r="L70" i="12"/>
  <c r="Q65" i="12"/>
  <c r="P65" i="12"/>
  <c r="O65" i="12"/>
  <c r="N65" i="12"/>
  <c r="M65" i="12"/>
  <c r="M61" i="12" s="1"/>
  <c r="L65" i="12"/>
  <c r="Q62" i="12"/>
  <c r="P62" i="12"/>
  <c r="O62" i="12"/>
  <c r="O61" i="12" s="1"/>
  <c r="N62" i="12"/>
  <c r="M62" i="12"/>
  <c r="L62" i="12"/>
  <c r="H62" i="12" s="1"/>
  <c r="Q61" i="12"/>
  <c r="P61" i="12"/>
  <c r="N61" i="12"/>
  <c r="L61" i="12"/>
  <c r="Q45" i="12"/>
  <c r="P45" i="12"/>
  <c r="O45" i="12"/>
  <c r="N45" i="12"/>
  <c r="M45" i="12"/>
  <c r="L45" i="12"/>
  <c r="Q39" i="12"/>
  <c r="Q36" i="12" s="1"/>
  <c r="Q35" i="12" s="1"/>
  <c r="P39" i="12"/>
  <c r="O39" i="12"/>
  <c r="N39" i="12"/>
  <c r="N36" i="12" s="1"/>
  <c r="M39" i="12"/>
  <c r="M36" i="12" s="1"/>
  <c r="L39" i="12"/>
  <c r="P36" i="12"/>
  <c r="P35" i="12" s="1"/>
  <c r="O36" i="12"/>
  <c r="O35" i="12" s="1"/>
  <c r="O34" i="12" s="1"/>
  <c r="O20" i="12" s="1"/>
  <c r="L36" i="12"/>
  <c r="Q27" i="12"/>
  <c r="Q26" i="12" s="1"/>
  <c r="Q21" i="12" s="1"/>
  <c r="P27" i="12"/>
  <c r="O27" i="12"/>
  <c r="N27" i="12"/>
  <c r="N26" i="12" s="1"/>
  <c r="N21" i="12" s="1"/>
  <c r="M27" i="12"/>
  <c r="M26" i="12" s="1"/>
  <c r="M21" i="12" s="1"/>
  <c r="L27" i="12"/>
  <c r="P26" i="12"/>
  <c r="P21" i="12" s="1"/>
  <c r="O26" i="12"/>
  <c r="O21" i="12" s="1"/>
  <c r="L26" i="12"/>
  <c r="L21" i="12" s="1"/>
  <c r="I90" i="12"/>
  <c r="H90" i="12"/>
  <c r="I89" i="12"/>
  <c r="H89" i="12"/>
  <c r="I88" i="12"/>
  <c r="H88" i="12"/>
  <c r="I87" i="12"/>
  <c r="H87" i="12"/>
  <c r="I86" i="12"/>
  <c r="I85" i="12" s="1"/>
  <c r="I84" i="12" s="1"/>
  <c r="I83" i="12"/>
  <c r="I82" i="12" s="1"/>
  <c r="I81" i="12" s="1"/>
  <c r="I80" i="12"/>
  <c r="H80" i="12"/>
  <c r="I79" i="12"/>
  <c r="I78" i="12" s="1"/>
  <c r="H79" i="12"/>
  <c r="H78" i="12" s="1"/>
  <c r="I77" i="12"/>
  <c r="H77" i="12"/>
  <c r="I76" i="12"/>
  <c r="I75" i="12" s="1"/>
  <c r="H70" i="12"/>
  <c r="I65" i="12"/>
  <c r="H65" i="12"/>
  <c r="I45" i="12"/>
  <c r="H45" i="12"/>
  <c r="H39" i="12"/>
  <c r="I38" i="12"/>
  <c r="H38" i="12"/>
  <c r="I37" i="12"/>
  <c r="I27" i="12"/>
  <c r="H27" i="12"/>
  <c r="I26" i="12"/>
  <c r="I21" i="12" s="1"/>
  <c r="H26" i="12"/>
  <c r="H21" i="12" s="1"/>
  <c r="J21" i="12"/>
  <c r="J83" i="12"/>
  <c r="J82" i="12" s="1"/>
  <c r="J81" i="12" s="1"/>
  <c r="J85" i="12"/>
  <c r="J84" i="12"/>
  <c r="J78" i="12"/>
  <c r="J74" i="12" s="1"/>
  <c r="J75" i="12"/>
  <c r="J70" i="12"/>
  <c r="J65" i="12"/>
  <c r="J61" i="12" s="1"/>
  <c r="J62" i="12"/>
  <c r="J45" i="12"/>
  <c r="J39" i="12"/>
  <c r="J36" i="12" s="1"/>
  <c r="J27" i="12"/>
  <c r="J26" i="12" s="1"/>
  <c r="K83" i="12"/>
  <c r="K82" i="12" s="1"/>
  <c r="K81" i="12" s="1"/>
  <c r="K85" i="12"/>
  <c r="K84" i="12"/>
  <c r="K78" i="12"/>
  <c r="K75" i="12"/>
  <c r="K74" i="12" s="1"/>
  <c r="K70" i="12"/>
  <c r="K65" i="12"/>
  <c r="K62" i="12"/>
  <c r="K61" i="12" s="1"/>
  <c r="K45" i="12"/>
  <c r="K39" i="12"/>
  <c r="K36" i="12"/>
  <c r="K32" i="12"/>
  <c r="K30" i="12"/>
  <c r="K27" i="12" s="1"/>
  <c r="K26" i="12" s="1"/>
  <c r="K21" i="12" s="1"/>
  <c r="K28" i="12"/>
  <c r="D80" i="12"/>
  <c r="D79" i="12"/>
  <c r="D77" i="12"/>
  <c r="D76" i="12"/>
  <c r="D73" i="12"/>
  <c r="D70" i="12" s="1"/>
  <c r="D72" i="12"/>
  <c r="D71" i="12"/>
  <c r="D69" i="12"/>
  <c r="D68" i="12"/>
  <c r="D67" i="12"/>
  <c r="D66" i="12"/>
  <c r="D64" i="12"/>
  <c r="D62" i="12" s="1"/>
  <c r="D63" i="12"/>
  <c r="D60" i="12"/>
  <c r="D59" i="12"/>
  <c r="D58" i="12"/>
  <c r="D57" i="12"/>
  <c r="D56" i="12"/>
  <c r="D55" i="12"/>
  <c r="D54" i="12"/>
  <c r="D53" i="12"/>
  <c r="D52" i="12"/>
  <c r="D51" i="12"/>
  <c r="D50" i="12"/>
  <c r="D49" i="12"/>
  <c r="D48" i="12"/>
  <c r="D47" i="12"/>
  <c r="D46" i="12"/>
  <c r="D44" i="12"/>
  <c r="D43" i="12"/>
  <c r="D39" i="12" s="1"/>
  <c r="D42" i="12"/>
  <c r="D41" i="12"/>
  <c r="D40" i="12"/>
  <c r="D38" i="12"/>
  <c r="D37" i="12"/>
  <c r="D83" i="12"/>
  <c r="D82" i="12" s="1"/>
  <c r="D81" i="12" s="1"/>
  <c r="D88" i="12"/>
  <c r="D87" i="12"/>
  <c r="D86" i="12"/>
  <c r="D89" i="12"/>
  <c r="D90" i="12"/>
  <c r="D78" i="12"/>
  <c r="D27" i="12"/>
  <c r="D26" i="12" s="1"/>
  <c r="D21" i="12" s="1"/>
  <c r="G85" i="12"/>
  <c r="F85" i="12"/>
  <c r="E85" i="12"/>
  <c r="E84" i="12" s="1"/>
  <c r="G84" i="12"/>
  <c r="F84" i="12"/>
  <c r="G82" i="12"/>
  <c r="F82" i="12"/>
  <c r="E82" i="12"/>
  <c r="E81" i="12" s="1"/>
  <c r="G81" i="12"/>
  <c r="F81" i="12"/>
  <c r="N35" i="12" l="1"/>
  <c r="N74" i="12"/>
  <c r="H83" i="12"/>
  <c r="H82" i="12" s="1"/>
  <c r="H81" i="12" s="1"/>
  <c r="L35" i="12"/>
  <c r="L34" i="12" s="1"/>
  <c r="L20" i="12" s="1"/>
  <c r="H61" i="12"/>
  <c r="H35" i="12" s="1"/>
  <c r="H76" i="12"/>
  <c r="H75" i="12" s="1"/>
  <c r="H74" i="12" s="1"/>
  <c r="L74" i="12"/>
  <c r="H85" i="12"/>
  <c r="H84" i="12" s="1"/>
  <c r="P34" i="12"/>
  <c r="P20" i="12" s="1"/>
  <c r="M35" i="12"/>
  <c r="M34" i="12" s="1"/>
  <c r="M20" i="12" s="1"/>
  <c r="Q34" i="12"/>
  <c r="Q20" i="12" s="1"/>
  <c r="I39" i="12"/>
  <c r="I36" i="12" s="1"/>
  <c r="I62" i="12"/>
  <c r="I61" i="12" s="1"/>
  <c r="I74" i="12"/>
  <c r="J35" i="12"/>
  <c r="J34" i="12" s="1"/>
  <c r="J20" i="12" s="1"/>
  <c r="K35" i="12"/>
  <c r="K34" i="12" s="1"/>
  <c r="K20" i="12" s="1"/>
  <c r="D75" i="12"/>
  <c r="D74" i="12" s="1"/>
  <c r="D65" i="12"/>
  <c r="D61" i="12"/>
  <c r="D45" i="12"/>
  <c r="D36" i="12" s="1"/>
  <c r="D85" i="12"/>
  <c r="D84" i="12" s="1"/>
  <c r="N34" i="12" l="1"/>
  <c r="N20" i="12" s="1"/>
  <c r="H34" i="12"/>
  <c r="I35" i="12"/>
  <c r="I34" i="12" s="1"/>
  <c r="I20" i="12" s="1"/>
  <c r="D35" i="12"/>
  <c r="D34" i="12" s="1"/>
  <c r="D22" i="12" s="1"/>
  <c r="D20" i="12" s="1"/>
  <c r="F55" i="12" l="1"/>
  <c r="E19" i="12" l="1"/>
  <c r="E34" i="12" l="1"/>
  <c r="E32" i="12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B19" i="12" l="1"/>
  <c r="C19" i="12" s="1"/>
  <c r="D19" i="12" s="1"/>
  <c r="F19" i="12" s="1"/>
  <c r="G19" i="12" s="1"/>
  <c r="H19" i="12" s="1"/>
  <c r="J19" i="12" l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I19" i="12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<sst xmlns="http://schemas.openxmlformats.org/spreadsheetml/2006/main" count="1996" uniqueCount="1013">
  <si>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</si>
  <si>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</si>
  <si>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</si>
  <si>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</si>
  <si>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</si>
  <si>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</si>
  <si>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</si>
  <si>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</si>
  <si>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</si>
  <si>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</si>
  <si>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</si>
  <si>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</si>
  <si>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</si>
  <si>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</si>
  <si>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</si>
  <si>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</si>
  <si>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</si>
  <si>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</si>
  <si>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</si>
  <si>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</si>
  <si>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</si>
  <si>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</si>
  <si>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</si>
  <si>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</si>
  <si>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</si>
  <si>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</si>
  <si>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</si>
  <si>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</si>
  <si>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</si>
  <si>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</si>
  <si>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</si>
  <si>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</si>
  <si>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</si>
  <si>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</si>
  <si>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</si>
  <si>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</si>
  <si>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</si>
  <si>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</si>
  <si>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</si>
  <si>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</si>
  <si>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</si>
  <si>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</si>
  <si>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</si>
  <si>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</si>
  <si>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</si>
  <si>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</si>
  <si>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</si>
  <si>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</si>
  <si>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</si>
  <si>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</si>
  <si>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</si>
  <si>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</si>
  <si>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</si>
  <si>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</si>
  <si>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</si>
  <si>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</si>
  <si>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</si>
  <si>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</si>
  <si>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</si>
  <si>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</si>
  <si>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</si>
  <si>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</si>
  <si>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12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</si>
  <si>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</si>
  <si>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</si>
  <si>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</si>
  <si>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</si>
  <si>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</si>
  <si>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</si>
  <si>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</si>
  <si>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</si>
  <si>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</si>
  <si>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</si>
  <si>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</si>
  <si>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</si>
  <si>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</si>
  <si>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</si>
  <si>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</si>
  <si>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</si>
  <si>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</si>
  <si>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</si>
  <si>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</si>
  <si>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</si>
  <si>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</si>
  <si>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</si>
  <si>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</si>
  <si>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</si>
  <si>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</si>
  <si>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</si>
  <si>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</si>
  <si>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</si>
  <si>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</si>
  <si>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</si>
  <si>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</si>
  <si>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</si>
  <si>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</si>
  <si>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</si>
  <si>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</si>
  <si>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</si>
  <si>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</si>
  <si>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</si>
  <si>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</si>
  <si>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</si>
  <si>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</si>
  <si>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</si>
  <si>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</si>
  <si>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</si>
  <si>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</si>
  <si>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</si>
  <si>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</si>
  <si>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</si>
  <si>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</si>
  <si>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</si>
  <si>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</si>
  <si>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</si>
  <si>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</si>
  <si>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</si>
  <si>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</si>
  <si>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</si>
  <si>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</si>
  <si>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</si>
  <si>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</si>
  <si>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</si>
  <si>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</si>
  <si>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</si>
  <si>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</si>
  <si>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</si>
  <si>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</si>
  <si>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</si>
  <si>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</si>
  <si>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</si>
  <si>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</si>
  <si>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</si>
  <si>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</si>
  <si>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</si>
  <si>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</si>
  <si>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</si>
  <si>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</si>
  <si>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</si>
  <si>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</si>
  <si>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</si>
  <si>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</si>
  <si>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</si>
  <si>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</si>
  <si>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</si>
  <si>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</si>
  <si>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</si>
  <si>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</si>
  <si>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</si>
  <si>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</si>
  <si>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</si>
  <si>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</si>
  <si>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</si>
  <si>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</si>
  <si>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</si>
  <si>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</si>
  <si>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</si>
  <si>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</si>
  <si>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</si>
  <si>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</si>
  <si>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</si>
  <si>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</si>
  <si>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</si>
  <si>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</si>
  <si>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</si>
  <si>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</si>
  <si>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</si>
  <si>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</si>
  <si>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</si>
  <si>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</si>
  <si>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</si>
  <si>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</si>
  <si>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</si>
  <si>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</si>
  <si>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</si>
  <si>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</si>
  <si>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</si>
  <si>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</si>
  <si>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</si>
  <si>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</si>
  <si>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</si>
  <si>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</si>
  <si>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</si>
  <si>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</si>
  <si>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</si>
  <si>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</si>
  <si>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</si>
  <si>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</si>
  <si>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</si>
  <si>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</si>
  <si>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</si>
  <si>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</si>
  <si>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</si>
  <si>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</si>
  <si>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</si>
  <si>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</si>
  <si>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</si>
  <si>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</si>
  <si>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</si>
  <si>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</si>
  <si>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</si>
  <si>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</si>
  <si>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</si>
  <si>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</si>
  <si>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</si>
  <si>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</si>
  <si>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</si>
  <si>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</si>
  <si>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</si>
  <si>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</si>
  <si>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</si>
  <si>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</si>
  <si>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</si>
  <si>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</si>
  <si>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</si>
  <si>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</si>
  <si>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</si>
  <si>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</si>
  <si>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</si>
  <si>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</si>
  <si>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</si>
  <si>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</si>
  <si>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</si>
  <si>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</si>
  <si>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</si>
  <si>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</si>
  <si>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</si>
  <si>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</si>
  <si>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</si>
  <si>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</si>
  <si>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</si>
  <si>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</si>
  <si>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</si>
  <si>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</si>
  <si>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</si>
  <si>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</si>
  <si>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</si>
  <si>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</si>
  <si>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</si>
  <si>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</si>
  <si>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</si>
  <si>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</si>
  <si>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</si>
  <si>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</si>
  <si>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</si>
  <si>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</si>
  <si>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</si>
  <si>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</si>
  <si>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</si>
  <si>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</si>
  <si>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</si>
  <si>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</si>
  <si>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</si>
  <si>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</si>
  <si>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</si>
  <si>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</si>
  <si>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</si>
  <si>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</si>
  <si>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</si>
  <si>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</si>
  <si>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</si>
  <si>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</si>
  <si>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</si>
  <si>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</si>
  <si>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</si>
  <si>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</si>
  <si>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</si>
  <si>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</si>
  <si>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</si>
  <si>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</si>
  <si>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</si>
  <si>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</si>
  <si>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</si>
  <si>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</si>
  <si>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</si>
  <si>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</si>
  <si>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</si>
  <si>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</si>
  <si>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</si>
  <si>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</si>
  <si>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</si>
  <si>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</si>
  <si>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</si>
  <si>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</si>
  <si>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</si>
  <si>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</si>
  <si>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</si>
  <si>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</si>
  <si>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</si>
  <si>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</si>
  <si>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</si>
  <si>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</si>
  <si>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</si>
  <si>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</si>
  <si>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</si>
  <si>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</si>
  <si>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</si>
  <si>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</si>
  <si>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</si>
  <si>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</si>
  <si>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</si>
  <si>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</si>
  <si>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</si>
  <si>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</si>
  <si>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</si>
  <si>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</si>
  <si>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</si>
  <si>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</si>
  <si>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</si>
  <si>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</si>
  <si>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</si>
  <si>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</si>
  <si>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</si>
  <si>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</si>
  <si>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</si>
  <si>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</si>
  <si>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</si>
  <si>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</si>
  <si>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</si>
  <si>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</si>
  <si>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</si>
  <si>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</si>
  <si>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</si>
  <si>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</si>
  <si>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</si>
  <si>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</si>
  <si>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</si>
  <si>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</si>
  <si>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</si>
  <si>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</si>
  <si>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</si>
  <si>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</si>
  <si>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</si>
  <si>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</si>
  <si>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</si>
  <si>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</si>
  <si>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</si>
  <si>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</si>
  <si>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</si>
  <si>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</si>
  <si>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</si>
  <si>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</si>
  <si>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</si>
  <si>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</si>
  <si>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</si>
  <si>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</si>
  <si>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</si>
  <si>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</si>
  <si>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</si>
  <si>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</si>
  <si>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</si>
  <si>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</si>
  <si>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</si>
  <si>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</si>
  <si>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</si>
  <si>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</si>
  <si>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</si>
  <si>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</si>
  <si>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</si>
  <si>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</si>
  <si>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</si>
  <si>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</si>
  <si>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</si>
  <si>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</si>
  <si>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</si>
  <si>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</si>
  <si>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</si>
  <si>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</si>
  <si>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</si>
  <si>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</si>
  <si>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</si>
  <si>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</si>
  <si>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</si>
  <si>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</si>
  <si>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</si>
  <si>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</si>
  <si>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</si>
  <si>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</si>
  <si>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</si>
  <si>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</si>
  <si>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</si>
  <si>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</si>
  <si>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</si>
  <si>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</si>
  <si>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</si>
  <si>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</si>
  <si>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</si>
  <si>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</si>
  <si>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</si>
  <si>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</si>
  <si>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</si>
  <si>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</si>
  <si>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</si>
  <si>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</si>
  <si>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</si>
  <si>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</si>
  <si>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</si>
  <si>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</si>
  <si>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</si>
  <si>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</si>
  <si>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</si>
  <si>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</si>
  <si>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</si>
  <si>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</si>
  <si>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</si>
  <si>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</si>
  <si>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</si>
  <si>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</si>
  <si>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</si>
  <si>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</si>
  <si>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</si>
  <si>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</si>
  <si>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</si>
  <si>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</si>
  <si>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</si>
  <si>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</si>
  <si>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</si>
  <si>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</si>
  <si>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</si>
  <si>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</si>
  <si>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</si>
  <si>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</si>
  <si>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</si>
  <si>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</si>
  <si>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</si>
  <si>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</si>
  <si>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</si>
  <si>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</si>
  <si>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</si>
  <si>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</si>
  <si>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</si>
  <si>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</si>
  <si>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</si>
  <si>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</si>
  <si>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</si>
  <si>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</si>
  <si>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</si>
  <si>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</si>
  <si>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</si>
  <si>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</si>
  <si>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</si>
  <si>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</si>
  <si>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</si>
  <si>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</si>
  <si>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</si>
  <si>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</si>
  <si>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</si>
  <si>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</si>
  <si>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</si>
  <si>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</si>
  <si>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</si>
  <si>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</si>
  <si>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</si>
  <si>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</si>
  <si>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</si>
  <si>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</si>
  <si>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</si>
  <si>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</si>
  <si>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</si>
  <si>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</si>
  <si>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</si>
  <si>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</si>
  <si>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</si>
  <si>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</si>
  <si>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</si>
  <si>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</si>
  <si>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</si>
  <si>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</si>
  <si>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</si>
  <si>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</si>
  <si>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</si>
  <si>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</si>
  <si>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</si>
  <si>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</si>
  <si>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</si>
  <si>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</si>
  <si>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</si>
  <si>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</si>
  <si>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</si>
  <si>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</si>
  <si>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</si>
  <si>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</si>
  <si>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</si>
  <si>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</si>
  <si>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</si>
  <si>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</si>
  <si>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</si>
  <si>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</si>
  <si>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</si>
  <si>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</si>
  <si>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</si>
  <si>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</si>
  <si>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</si>
  <si>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</si>
  <si>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</si>
  <si>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</si>
  <si>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</si>
  <si>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</si>
  <si>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</si>
  <si>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</si>
  <si>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</si>
  <si>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</si>
  <si>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</si>
  <si>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</si>
  <si>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</si>
  <si>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</si>
  <si>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</si>
  <si>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</si>
  <si>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</si>
  <si>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</si>
  <si>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</si>
  <si>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</si>
  <si>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</si>
  <si>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</si>
  <si>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</si>
  <si>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</si>
  <si>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</si>
  <si>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</si>
  <si>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</si>
  <si>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</si>
  <si>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</si>
  <si>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</si>
  <si>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</si>
  <si>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</si>
  <si>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</si>
  <si>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</si>
  <si>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</si>
  <si>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</si>
  <si>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</si>
  <si>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</si>
  <si>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</si>
  <si>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</si>
  <si>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</si>
  <si>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</si>
  <si>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</si>
  <si>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</si>
  <si>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</si>
  <si>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</si>
  <si>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</si>
  <si>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</si>
  <si>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</si>
  <si>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</si>
  <si>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</si>
  <si>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</si>
  <si>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</si>
  <si>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</si>
  <si>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</si>
  <si>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</si>
  <si>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</si>
  <si>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</si>
  <si>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</si>
  <si>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</si>
  <si>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</si>
  <si>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</si>
  <si>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</si>
  <si>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</si>
  <si>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</si>
  <si>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</si>
  <si>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</si>
  <si>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</si>
  <si>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</si>
  <si>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</si>
  <si>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</si>
  <si>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</si>
  <si>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</si>
  <si>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</si>
  <si>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</si>
  <si>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</si>
  <si>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</si>
  <si>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</si>
  <si>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</si>
  <si>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</si>
  <si>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</si>
  <si>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</si>
  <si>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</si>
  <si>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</si>
  <si>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</si>
  <si>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</si>
  <si>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</si>
  <si>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</si>
  <si>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</si>
  <si>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</si>
  <si>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</si>
  <si>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</si>
  <si>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</si>
  <si>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</si>
  <si>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</si>
  <si>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</si>
  <si>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</si>
  <si>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</si>
  <si>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</si>
  <si>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</si>
  <si>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</si>
  <si>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</si>
  <si>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</si>
  <si>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</si>
  <si>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</si>
  <si>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</si>
  <si>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</si>
  <si>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</si>
  <si>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</si>
  <si>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</si>
  <si>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</si>
  <si>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</si>
  <si>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</si>
  <si>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</si>
  <si>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</si>
  <si>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</si>
  <si>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</si>
  <si>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</si>
  <si>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</si>
  <si>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</si>
  <si>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</si>
  <si>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</si>
  <si>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</si>
  <si>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</si>
  <si>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</si>
  <si>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</si>
  <si>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</si>
  <si>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</si>
  <si>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</si>
  <si>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</si>
  <si>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</si>
  <si>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</si>
  <si>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</si>
  <si>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</si>
  <si>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</si>
  <si>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</si>
  <si>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</si>
  <si>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</si>
  <si>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</si>
  <si>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</si>
  <si>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</si>
  <si>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</si>
  <si>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</si>
  <si>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</si>
  <si>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</si>
  <si>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</si>
  <si>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</si>
  <si>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</si>
  <si>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</si>
  <si>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</si>
  <si>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</si>
  <si>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</si>
  <si>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</si>
  <si>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</si>
  <si>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</si>
  <si>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</si>
  <si>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</si>
  <si>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</si>
  <si>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</si>
  <si>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</si>
  <si>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</si>
  <si>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</si>
  <si>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</si>
  <si>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</si>
  <si>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</si>
  <si>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</si>
  <si>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</si>
  <si>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</si>
  <si>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</si>
  <si>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</si>
  <si>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</si>
  <si>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</si>
  <si>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</si>
  <si>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</si>
  <si>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</si>
  <si>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</si>
  <si>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</si>
  <si>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</si>
  <si>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</si>
  <si>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</si>
  <si>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</si>
  <si>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</si>
  <si>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</si>
  <si>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</si>
  <si>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</si>
  <si>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</si>
  <si>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</si>
  <si>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</si>
  <si>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</si>
  <si>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</si>
  <si>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</si>
  <si>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</si>
  <si>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</si>
  <si>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</si>
  <si>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</si>
  <si>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</si>
  <si>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</si>
  <si>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</si>
  <si>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</si>
  <si>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</si>
  <si>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</si>
  <si>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</si>
  <si>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</si>
  <si>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</si>
  <si>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</si>
  <si>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</si>
  <si>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</si>
  <si>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</si>
  <si>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</si>
  <si>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</si>
  <si>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</si>
  <si>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</si>
  <si>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</si>
  <si>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</si>
  <si>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</si>
  <si>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</si>
  <si>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</si>
  <si>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</si>
  <si>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</si>
  <si>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</si>
  <si>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</si>
  <si>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</si>
  <si>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</si>
  <si>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</si>
  <si>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</si>
  <si>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</si>
  <si>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</si>
  <si>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</si>
  <si>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</si>
  <si>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</si>
  <si>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</si>
  <si>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</si>
  <si>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</si>
  <si>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</si>
  <si>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</si>
  <si>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</si>
  <si>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</si>
  <si>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</si>
  <si>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</si>
  <si>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</si>
  <si>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</si>
  <si>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</si>
  <si>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</si>
  <si>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</si>
  <si>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</si>
  <si>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</si>
  <si>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</si>
  <si>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</si>
  <si>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</si>
  <si>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</si>
  <si>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</si>
  <si>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</si>
  <si>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</si>
  <si>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</si>
  <si>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</si>
  <si>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</si>
  <si>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</si>
  <si>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</si>
  <si>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</si>
  <si>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</si>
  <si>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</si>
  <si>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</si>
  <si>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</si>
  <si>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</si>
  <si>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</si>
  <si>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</si>
  <si>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</si>
  <si>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</si>
  <si>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</si>
  <si>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</si>
  <si>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освоения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</si>
  <si>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</si>
  <si>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</si>
  <si>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</si>
  <si>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</si>
  <si>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</si>
  <si>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</si>
  <si>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</si>
  <si>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</si>
  <si>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</si>
  <si>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</si>
  <si>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</si>
  <si>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</si>
  <si>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</si>
  <si>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</si>
  <si>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</si>
  <si>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</si>
  <si>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</si>
  <si>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</si>
  <si>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</si>
  <si>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</si>
  <si>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</si>
  <si>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</si>
  <si>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</si>
  <si>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</si>
  <si>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</si>
  <si>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</si>
  <si>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</si>
  <si>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</si>
  <si>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</si>
  <si>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</si>
  <si>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</si>
  <si>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</si>
  <si>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</si>
  <si>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</si>
  <si>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</si>
  <si>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</si>
  <si>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</si>
  <si>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</si>
  <si>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</si>
  <si>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</si>
  <si>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</si>
  <si>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</si>
  <si>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</si>
  <si>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</si>
  <si>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</si>
  <si>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</si>
  <si>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</si>
  <si>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</si>
  <si>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</si>
  <si>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</si>
  <si>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</si>
  <si>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</si>
  <si>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</si>
  <si>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</si>
  <si>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</si>
  <si>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</si>
  <si>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</si>
  <si>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</si>
  <si>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</si>
  <si>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</si>
  <si>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</si>
  <si>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</si>
  <si>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</si>
  <si>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</si>
  <si>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</si>
  <si>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</si>
  <si>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</si>
  <si>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</si>
  <si>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</si>
  <si>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</si>
  <si>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</si>
  <si>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9. Отчет об исполнении финансового плана субъекта электроэнергетики</t>
  </si>
  <si>
    <t>Отчет о реализации инвестиционной программы  МУП "Нефтекамское межрайонное педприятие электрических сетей "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</si>
  <si>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241-О от 24.10.2017г.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</si>
  <si>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</si>
  <si>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</si>
  <si>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</si>
  <si>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</si>
  <si>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</si>
  <si>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</si>
  <si>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</si>
  <si>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</si>
  <si>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</si>
  <si>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МУП "НМПЭС"РБ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</si>
  <si>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</si>
  <si>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</si>
  <si>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</si>
  <si>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</si>
  <si>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</si>
  <si>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</si>
  <si>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</si>
  <si>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</si>
  <si>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</si>
  <si>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</si>
  <si>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</si>
  <si>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</si>
  <si>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</si>
  <si>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</si>
  <si>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</si>
  <si>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</si>
  <si>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</si>
  <si>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</si>
  <si>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</si>
  <si>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</si>
  <si>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1.2.1.2.3.2</t>
  </si>
  <si>
    <t>1.2.4.2.3</t>
  </si>
  <si>
    <t>реквизиты решения органа исполнительной власти, утвердившего инвестиционную программу</t>
  </si>
  <si>
    <t>0</t>
  </si>
  <si>
    <t>1.2.1.1.2.1</t>
  </si>
  <si>
    <t>1.2.1.1.2.2</t>
  </si>
  <si>
    <t>1.2.1.1.2.3</t>
  </si>
  <si>
    <t>1.2.1.1.2.4</t>
  </si>
  <si>
    <t>1.2.1.1.2.5</t>
  </si>
  <si>
    <t>1.2.1.1.3.1</t>
  </si>
  <si>
    <t>1.2.1.1.3.2</t>
  </si>
  <si>
    <t>1.2.1.1.3.3</t>
  </si>
  <si>
    <t>1.2.1.2.2</t>
  </si>
  <si>
    <t>1.2.1.2.2.1</t>
  </si>
  <si>
    <t>1.2.1.2.2.2</t>
  </si>
  <si>
    <t>1.2.2.1.1</t>
  </si>
  <si>
    <t>1.2.2.1.2</t>
  </si>
  <si>
    <t>1.2.2.2</t>
  </si>
  <si>
    <t>Модернизация, техническое перевооружение линий электропередачи, всего, в том числе:</t>
  </si>
  <si>
    <t>за I  квартал 2020 года</t>
  </si>
  <si>
    <t>Год раскрытия информации:  2020 год</t>
  </si>
  <si>
    <t xml:space="preserve">Освоение капитальных вложений года 2020г., млн. рублей (без НДС) </t>
  </si>
  <si>
    <t xml:space="preserve">Остаток освоения капитальных вложений 
на  01.01. года 2020г,  
млн. рублей 
(без НДС) </t>
  </si>
  <si>
    <t xml:space="preserve">Фактический объем освоения капитальных вложений на  01.01. года 2020г. в прогнозных ценах соответствующих лет, млн. рублей 
(без НДС) </t>
  </si>
  <si>
    <t>I_ ТП 20.1.1.1.1</t>
  </si>
  <si>
    <t>I_ ТП 20.1.1.1.2.</t>
  </si>
  <si>
    <t>I_ТП 20.1.1.1.3</t>
  </si>
  <si>
    <t>1.1.1.3.1</t>
  </si>
  <si>
    <t>Стадион "Торос"  БКТП-0706</t>
  </si>
  <si>
    <t>Реконструкция ПС Касево 35/6 кВ ограждение территории 120м.</t>
  </si>
  <si>
    <t>G_20200111</t>
  </si>
  <si>
    <t>1.2.1.1.1.1</t>
  </si>
  <si>
    <t xml:space="preserve">Внедрение АСДТУ  РП-11,РП-4   </t>
  </si>
  <si>
    <t>H_  20200111</t>
  </si>
  <si>
    <t>Установка ячеек КСО с вакуумными выкл -5шт  в том числе:</t>
  </si>
  <si>
    <t>H_  20200112</t>
  </si>
  <si>
    <t>Установка ячеек КСО с вакуумными выкл. В ТП-5306 ввод с Ф-28 ПС Искож  в кол-ве 1шт.</t>
  </si>
  <si>
    <t>H_  202001121</t>
  </si>
  <si>
    <t>Установка ячеек КСО с вакуумными выкл. В ТП-5002 ввод с Ф-11 ПС Зенит в кол-ве 1шт.</t>
  </si>
  <si>
    <t>H_  202001122</t>
  </si>
  <si>
    <t>Установка ячеек КСО с вакуумными выкл. В ТП-0525 ввод с Ф-5 ПС КНС-14 в кол-ве 1шт.</t>
  </si>
  <si>
    <t>H_  202001123</t>
  </si>
  <si>
    <t>Установка ячеек КСО с вакуумными выкл. В ТП-1704  ввод с Ф-17 ПС Искож  в кол-ве 1шт.</t>
  </si>
  <si>
    <t>H_  202001126</t>
  </si>
  <si>
    <t>Установка ячеек КСО с вакуумными выкл. В ТП-1705  ввод с Ф-13 ПС Нефтекамск в кол-ве 1шт.</t>
  </si>
  <si>
    <t>H_  202001127</t>
  </si>
  <si>
    <t>Замена отработавших нормативный срок трансформаторов  ТМГ-20шт в том числе:</t>
  </si>
  <si>
    <t>G_ 20200113</t>
  </si>
  <si>
    <t>Замена отработавших нормативный срок трансформаторов в  КТП-0525 Т-1  кол-ве  1шт ТМ-400 на ТМГ-400 .(0)</t>
  </si>
  <si>
    <t>G_ 202001131</t>
  </si>
  <si>
    <t>Замена отработавших нормативный срок трансформаторов в  КТП-801А кол-ве  1шт ТМ-160 на ТМГ-160 .(0)</t>
  </si>
  <si>
    <t>G_ 202001132</t>
  </si>
  <si>
    <t>Замена отработавших нормативный срок трансформаторов в  КТП-0236  кол-ве  1шт ТМ-250 на ТМГ-250 .(0)</t>
  </si>
  <si>
    <t>G_ 202001133</t>
  </si>
  <si>
    <t>1.2.1.1.3.4</t>
  </si>
  <si>
    <t>Замена отработавших нормативный срок трансформаторов в  КТП-9001  кол-ве  1шт ТМ-400 на ТМГ-400 .(0)</t>
  </si>
  <si>
    <t>G_ 202001134</t>
  </si>
  <si>
    <t>1.2.1.1.3.5</t>
  </si>
  <si>
    <t>Замена отработавших нормативный срок трансформаторов в  КТП-2006  кол-ве  1шт ТМ-250 на ТМГ-250 .(0)</t>
  </si>
  <si>
    <t>G_ 202001135</t>
  </si>
  <si>
    <t>1.2.1.1.3.6</t>
  </si>
  <si>
    <t>Замена отработавших нормативный срок трансформаторов в  КТП-5111  кол-ве  1шт ТМ-250 на ТМГ-250 .(0)</t>
  </si>
  <si>
    <t>G_ 202001136</t>
  </si>
  <si>
    <t>1.2.1.1.3.7</t>
  </si>
  <si>
    <t>Замена отработавших нормативный срок трансформаторов в  КТП-5110  кол-ве  1шт ТМ-400 на ТМГ-400 .(0)</t>
  </si>
  <si>
    <t>G_ 202001137</t>
  </si>
  <si>
    <t>1.2.1.1.3.8</t>
  </si>
  <si>
    <t>Замена отработавших нормативный срок трансформаторов в  КТП-11008  кол-ве  1шт ТМ-250 на ТМГ-250 .(0)</t>
  </si>
  <si>
    <t>G_ 202001138</t>
  </si>
  <si>
    <t>1.2.1.1.3.9</t>
  </si>
  <si>
    <t>Замена отработавших нормативный срок трансформаторов в  КТП-9005  кол-ве  1шт ТМ-400 на ТМГ-400 .(0)</t>
  </si>
  <si>
    <t>G_ 202001139</t>
  </si>
  <si>
    <t>1.2.1.1.3.10</t>
  </si>
  <si>
    <t>Замена отработавших нормативный срок трансформаторов в  КТП-5126  кол-ве  1шт ТМ-160 на ТМГ-160 .(0)</t>
  </si>
  <si>
    <t>G_ 2020011310</t>
  </si>
  <si>
    <t>1.2.1.1.3.11</t>
  </si>
  <si>
    <t>Замена отработавших нормативный срок трансформаторов в  ТП-0113  кол-ве  2шт ТМ-630 на ТМГ-400 .(-460)</t>
  </si>
  <si>
    <t>G_ 2020011311</t>
  </si>
  <si>
    <t>1.2.1.1.3.12</t>
  </si>
  <si>
    <t>Замена отработавших нормативный срок трансформаторов в  ТП-1511  кол-ве  2шт ТМ-250 на ТМГ-250 .(0)</t>
  </si>
  <si>
    <t>G_ 2020011312</t>
  </si>
  <si>
    <t>1.2.1.1.3.13</t>
  </si>
  <si>
    <t>Замена отработавших нормативный срок трансформаторов в  ТП-5310  кол-ве  2шт ТМ-250 на ТМГ-250 .(0)</t>
  </si>
  <si>
    <t>G_ 2020011313</t>
  </si>
  <si>
    <t>1.2.1.1.3.14</t>
  </si>
  <si>
    <t>Замена отработавших нормативный срок трансформаторов в  ТП-5308  кол-ве  2шт ТМ-400 на ТМГ-400 .(0)</t>
  </si>
  <si>
    <t>G_ 2020011314</t>
  </si>
  <si>
    <t>1.2.1.1.3.15</t>
  </si>
  <si>
    <t>Замена отработавших нормативный срок трансформаторов в  ТП-1403  кол-ве  2шт ТМ-400 на ТМГ-400 .(0)</t>
  </si>
  <si>
    <t>G_ 2020011315</t>
  </si>
  <si>
    <t>1.2.1.2.1</t>
  </si>
  <si>
    <t>Замена тупикового КТП на  КТП-ПК проходного типа -2шт  ,замена и прокладка КЛ в том числе:</t>
  </si>
  <si>
    <t>G_ 20200121</t>
  </si>
  <si>
    <t>1.2.1.2.1.1</t>
  </si>
  <si>
    <t>Замена тупикового КТП-5112 на  КТП-ПК проходного типа -1шт,  КЛ-6кВ  0,025км</t>
  </si>
  <si>
    <t>G_ 202001211</t>
  </si>
  <si>
    <t>1.2.1.2.1.2</t>
  </si>
  <si>
    <t>Замена тупикового КТП-5110 на  КТП-ПК проходного типа -1шт</t>
  </si>
  <si>
    <t>G_ 202001212</t>
  </si>
  <si>
    <t>Замена КТП (вышел нормативный срок и износ 100%),замена вводов.  4шт в том числе:</t>
  </si>
  <si>
    <t>G_  20200122</t>
  </si>
  <si>
    <t>Замена КТП-Т-2411 (вышел нормативный срок и износ 100%),замена вводов.  1шт КЛ-6кВ  0,030км</t>
  </si>
  <si>
    <t>G_  202001221</t>
  </si>
  <si>
    <t>Замена КТП-Т-5116 (вышел нормативный срок и износ 100%),замена вводов.  1шт   КЛ-6кВ  0,030км</t>
  </si>
  <si>
    <t>G_  202001222</t>
  </si>
  <si>
    <t>1.2.1.2.2.3</t>
  </si>
  <si>
    <t xml:space="preserve">               Замена КТП-П-5107 (вышел нормативный срок и износ 100%),замена вводов.  1шт</t>
  </si>
  <si>
    <t>G_  202001223</t>
  </si>
  <si>
    <t>1.2.1.2.2.4</t>
  </si>
  <si>
    <t>Замена КТП-Т-9001 (вышел нормативный срок и износ 100%),замена вводов.  1шт  КЛ-6кВ  0,035км</t>
  </si>
  <si>
    <t>G_  202001224</t>
  </si>
  <si>
    <t>Установка трех  КТПН 6/04кВ  в центрах питания.Строительство ВЛ,КЛ-6,04кВ в том числе:</t>
  </si>
  <si>
    <t>G_  20200123</t>
  </si>
  <si>
    <t>Установка  КТП-П-КК с тр-ром 250кВА  -1шт , установка РВНО-6 кВ  1шт   ул.Трактовая  КЛ-6кВ  0,94км, КЛ-04кВ  0,865км</t>
  </si>
  <si>
    <t>G_  202001231</t>
  </si>
  <si>
    <t>Установка  КТП-П-КК  с тр-ром 250кВА  -1шт    ул.Луговая с.Н-Березовка   КЛ-04кВ  0,485</t>
  </si>
  <si>
    <t>G_  202001232</t>
  </si>
  <si>
    <t>1.2.1.2.3.3</t>
  </si>
  <si>
    <t>Установка  КТП-П-КК- с тр-ром 250кВА  -1шт  пер.Садовый  с.Н-Березовка   КЛ-04кВ  0,025км</t>
  </si>
  <si>
    <t>G_  202001233</t>
  </si>
  <si>
    <t xml:space="preserve">Реконструкция  ВЛ-6,04кВ мкр Михайловка КТП-2411,2412,2413  ВЛ-6кВ -0,21 км, ВЛ-04кВ-5,976км, КЛ-04кВ-0,425км </t>
  </si>
  <si>
    <t>J_  20200211</t>
  </si>
  <si>
    <t>Реконструкция ВЛ-6кВ Ф5 ПС Н-Березовка ул.Макаренко, замена участка ВЛ-6кВ  на КЛ-6кВ   L=0,34 км.</t>
  </si>
  <si>
    <t>J_  20200212</t>
  </si>
  <si>
    <t>1.2.2.2,1</t>
  </si>
  <si>
    <t>Прокладка КЛ-6кВ на КТП-2003 с Ф-15 ПС Касево  L= 0,140</t>
  </si>
  <si>
    <t>J_  20200220</t>
  </si>
  <si>
    <t>1.2.2.2.2</t>
  </si>
  <si>
    <t>Закольцовка Ф-5 ПС  Н-Березовка -КТП 0126 - КТП 1216 кабелем  КЛ-6кВ  1,470 км</t>
  </si>
  <si>
    <t>H_  20200221</t>
  </si>
  <si>
    <t>Установка АИИСКУЭ в районах малоэтажной застройки,ОДУ жилых домов. 403 шт.</t>
  </si>
  <si>
    <t>G_  20200311</t>
  </si>
  <si>
    <t>1.2.4.2.1</t>
  </si>
  <si>
    <t>Покупка грузового автомобиля с манипулятором -1шт</t>
  </si>
  <si>
    <t>G_  20200421</t>
  </si>
  <si>
    <t>1.2.4.2.2</t>
  </si>
  <si>
    <t>Покупка эл.изм  лаборатории на базе автом. Газель (Соболь)  4х4  1шт</t>
  </si>
  <si>
    <t>G_  20200422</t>
  </si>
  <si>
    <t>Автомобиль УАЗ цельнометалический-1шт</t>
  </si>
  <si>
    <t>G_  20200423</t>
  </si>
  <si>
    <t>1.2.4.2.4</t>
  </si>
  <si>
    <t>Комплект поисковый  КП-500К</t>
  </si>
  <si>
    <t>J_  20200424</t>
  </si>
  <si>
    <t>1.2.4.2.5</t>
  </si>
  <si>
    <t>Обновление компьютерной техники, обновление ПО, ОС Windows 10</t>
  </si>
  <si>
    <t>J_  20200425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</si>
</sst>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_-* #,##0.00\ _₽_-;\-* #,##0.00\ _₽_-;_-* &quot;-&quot;??\ _₽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  <numFmt numFmtId="170" formatCode="0.0000"/>
  </numFmts>
  <fonts count="7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9"/>
      <color rgb="FFC00000"/>
      <name val="Times New Roman"/>
      <family val="1"/>
      <charset val="204"/>
    </font>
    <font>
      <b/>
      <sz val="9"/>
      <color rgb="FFC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43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4" fillId="0" borderId="0" applyNumberFormat="0" applyFill="0" applyBorder="0" applyAlignment="0" applyProtection="0"/>
  </cellStyleXfs>
  <cellXfs count="461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43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43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43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43" fontId="10" fillId="0" borderId="13" xfId="57" applyNumberFormat="1" applyFont="1" applyFill="1" applyBorder="1" applyAlignment="1">
      <alignment horizontal="left" vertical="center" wrapText="1"/>
    </xf>
    <xf numFmtId="43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43" fontId="10" fillId="0" borderId="10" xfId="57" applyNumberFormat="1" applyFont="1" applyFill="1" applyBorder="1" applyAlignment="1">
      <alignment horizontal="left" vertical="center" wrapText="1"/>
    </xf>
    <xf numFmtId="43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43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43" fontId="10" fillId="0" borderId="11" xfId="57" applyNumberFormat="1" applyFont="1" applyFill="1" applyBorder="1" applyAlignment="1">
      <alignment horizontal="left" vertical="center" wrapText="1"/>
    </xf>
    <xf numFmtId="43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56" fillId="24" borderId="0" xfId="37" applyFont="1" applyFill="1"/>
    <xf numFmtId="168" fontId="63" fillId="25" borderId="10" xfId="37" applyNumberFormat="1" applyFont="1" applyFill="1" applyBorder="1" applyAlignment="1">
      <alignment horizontal="center" vertical="center"/>
    </xf>
    <xf numFmtId="165" fontId="63" fillId="25" borderId="10" xfId="37" applyNumberFormat="1" applyFont="1" applyFill="1" applyBorder="1" applyAlignment="1">
      <alignment horizontal="center" vertical="center" wrapText="1"/>
    </xf>
    <xf numFmtId="0" fontId="63" fillId="25" borderId="10" xfId="37" applyFont="1" applyFill="1" applyBorder="1" applyAlignment="1">
      <alignment horizontal="center" vertical="center" wrapText="1"/>
    </xf>
    <xf numFmtId="169" fontId="63" fillId="25" borderId="10" xfId="37" applyNumberFormat="1" applyFont="1" applyFill="1" applyBorder="1" applyAlignment="1">
      <alignment horizontal="center" vertical="center" wrapText="1"/>
    </xf>
    <xf numFmtId="0" fontId="39" fillId="24" borderId="0" xfId="55" applyFont="1" applyFill="1" applyAlignment="1">
      <alignment horizontal="center" vertical="center"/>
    </xf>
    <xf numFmtId="0" fontId="56" fillId="24" borderId="10" xfId="37" applyFont="1" applyFill="1" applyBorder="1" applyAlignment="1">
      <alignment horizontal="center" vertical="center" wrapText="1"/>
    </xf>
    <xf numFmtId="0" fontId="56" fillId="24" borderId="0" xfId="37" applyFont="1" applyFill="1" applyBorder="1" applyAlignment="1">
      <alignment horizontal="center"/>
    </xf>
    <xf numFmtId="0" fontId="56" fillId="26" borderId="0" xfId="37" applyFont="1" applyFill="1"/>
    <xf numFmtId="165" fontId="56" fillId="26" borderId="0" xfId="37" applyNumberFormat="1" applyFont="1" applyFill="1"/>
    <xf numFmtId="0" fontId="56" fillId="26" borderId="0" xfId="37" applyFont="1" applyFill="1" applyAlignment="1">
      <alignment horizontal="right" vertical="center"/>
    </xf>
    <xf numFmtId="0" fontId="56" fillId="26" borderId="0" xfId="37" applyFont="1" applyFill="1" applyAlignment="1">
      <alignment horizontal="right"/>
    </xf>
    <xf numFmtId="0" fontId="56" fillId="26" borderId="0" xfId="37" applyFont="1" applyFill="1" applyBorder="1" applyAlignment="1"/>
    <xf numFmtId="0" fontId="56" fillId="26" borderId="0" xfId="37" applyFont="1" applyFill="1" applyBorder="1"/>
    <xf numFmtId="0" fontId="56" fillId="26" borderId="0" xfId="37" applyFont="1" applyFill="1" applyAlignment="1">
      <alignment wrapText="1"/>
    </xf>
    <xf numFmtId="0" fontId="56" fillId="26" borderId="0" xfId="37" applyFont="1" applyFill="1" applyBorder="1" applyAlignment="1">
      <alignment horizontal="center"/>
    </xf>
    <xf numFmtId="165" fontId="56" fillId="26" borderId="0" xfId="37" applyNumberFormat="1" applyFont="1" applyFill="1" applyBorder="1" applyAlignment="1">
      <alignment horizontal="center"/>
    </xf>
    <xf numFmtId="0" fontId="39" fillId="26" borderId="0" xfId="55" applyFont="1" applyFill="1" applyAlignment="1">
      <alignment vertical="center"/>
    </xf>
    <xf numFmtId="0" fontId="39" fillId="26" borderId="0" xfId="55" applyFont="1" applyFill="1" applyAlignment="1">
      <alignment horizontal="center" vertical="center"/>
    </xf>
    <xf numFmtId="165" fontId="39" fillId="26" borderId="0" xfId="55" applyNumberFormat="1" applyFont="1" applyFill="1" applyAlignment="1">
      <alignment horizontal="center" vertical="center"/>
    </xf>
    <xf numFmtId="0" fontId="56" fillId="26" borderId="0" xfId="0" applyFont="1" applyFill="1" applyAlignment="1"/>
    <xf numFmtId="0" fontId="62" fillId="26" borderId="0" xfId="55" applyFont="1" applyFill="1" applyAlignment="1">
      <alignment vertical="center"/>
    </xf>
    <xf numFmtId="0" fontId="56" fillId="26" borderId="0" xfId="37" applyFont="1" applyFill="1" applyAlignment="1"/>
    <xf numFmtId="0" fontId="56" fillId="26" borderId="10" xfId="37" applyFont="1" applyFill="1" applyBorder="1" applyAlignment="1">
      <alignment horizontal="center" vertical="center" wrapText="1"/>
    </xf>
    <xf numFmtId="165" fontId="56" fillId="26" borderId="10" xfId="37" applyNumberFormat="1" applyFont="1" applyFill="1" applyBorder="1" applyAlignment="1">
      <alignment horizontal="center" vertical="center" wrapText="1"/>
    </xf>
    <xf numFmtId="0" fontId="56" fillId="26" borderId="12" xfId="37" applyFont="1" applyFill="1" applyBorder="1" applyAlignment="1">
      <alignment horizontal="center" vertical="center" wrapText="1"/>
    </xf>
    <xf numFmtId="0" fontId="56" fillId="26" borderId="16" xfId="37" applyFont="1" applyFill="1" applyBorder="1" applyAlignment="1">
      <alignment horizontal="center" vertical="center" wrapText="1"/>
    </xf>
    <xf numFmtId="1" fontId="56" fillId="26" borderId="10" xfId="37" applyNumberFormat="1" applyFont="1" applyFill="1" applyBorder="1" applyAlignment="1">
      <alignment horizontal="center" vertical="center" wrapText="1"/>
    </xf>
    <xf numFmtId="165" fontId="63" fillId="26" borderId="10" xfId="37" applyNumberFormat="1" applyFont="1" applyFill="1" applyBorder="1" applyAlignment="1">
      <alignment horizontal="center" vertical="center" wrapText="1"/>
    </xf>
    <xf numFmtId="0" fontId="63" fillId="26" borderId="10" xfId="37" applyFont="1" applyFill="1" applyBorder="1" applyAlignment="1">
      <alignment horizontal="center" vertical="center" wrapText="1"/>
    </xf>
    <xf numFmtId="169" fontId="63" fillId="26" borderId="10" xfId="37" applyNumberFormat="1" applyFont="1" applyFill="1" applyBorder="1" applyAlignment="1">
      <alignment horizontal="center" vertical="center" wrapText="1"/>
    </xf>
    <xf numFmtId="165" fontId="65" fillId="26" borderId="10" xfId="37" applyNumberFormat="1" applyFont="1" applyFill="1" applyBorder="1" applyAlignment="1">
      <alignment horizontal="center" vertical="center" wrapText="1"/>
    </xf>
    <xf numFmtId="0" fontId="65" fillId="26" borderId="10" xfId="37" applyFont="1" applyFill="1" applyBorder="1" applyAlignment="1">
      <alignment horizontal="center" vertical="center" wrapText="1"/>
    </xf>
    <xf numFmtId="165" fontId="66" fillId="26" borderId="10" xfId="37" applyNumberFormat="1" applyFont="1" applyFill="1" applyBorder="1" applyAlignment="1">
      <alignment horizontal="center" vertical="center" wrapText="1"/>
    </xf>
    <xf numFmtId="169" fontId="66" fillId="26" borderId="10" xfId="37" applyNumberFormat="1" applyFont="1" applyFill="1" applyBorder="1" applyAlignment="1">
      <alignment horizontal="center" vertical="center" wrapText="1"/>
    </xf>
    <xf numFmtId="0" fontId="65" fillId="26" borderId="0" xfId="37" applyFont="1" applyFill="1"/>
    <xf numFmtId="0" fontId="66" fillId="26" borderId="10" xfId="37" applyFont="1" applyFill="1" applyBorder="1" applyAlignment="1">
      <alignment horizontal="center" vertical="center" wrapText="1"/>
    </xf>
    <xf numFmtId="0" fontId="65" fillId="26" borderId="10" xfId="37" applyFont="1" applyFill="1" applyBorder="1"/>
    <xf numFmtId="0" fontId="63" fillId="26" borderId="10" xfId="37" applyFont="1" applyFill="1" applyBorder="1"/>
    <xf numFmtId="0" fontId="63" fillId="26" borderId="10" xfId="37" applyFont="1" applyFill="1" applyBorder="1" applyAlignment="1">
      <alignment horizontal="center" vertical="center"/>
    </xf>
    <xf numFmtId="0" fontId="63" fillId="26" borderId="0" xfId="37" applyFont="1" applyFill="1" applyAlignment="1">
      <alignment horizontal="center" vertical="center"/>
    </xf>
    <xf numFmtId="0" fontId="56" fillId="26" borderId="10" xfId="37" applyFont="1" applyFill="1" applyBorder="1"/>
    <xf numFmtId="4" fontId="63" fillId="26" borderId="10" xfId="37" applyNumberFormat="1" applyFont="1" applyFill="1" applyBorder="1" applyAlignment="1">
      <alignment horizontal="center" vertical="center"/>
    </xf>
    <xf numFmtId="4" fontId="63" fillId="26" borderId="10" xfId="37" applyNumberFormat="1" applyFont="1" applyFill="1" applyBorder="1" applyAlignment="1">
      <alignment horizontal="center" vertical="center" wrapText="1"/>
    </xf>
    <xf numFmtId="4" fontId="66" fillId="26" borderId="10" xfId="37" applyNumberFormat="1" applyFont="1" applyFill="1" applyBorder="1" applyAlignment="1">
      <alignment horizontal="center" vertical="center" wrapText="1"/>
    </xf>
    <xf numFmtId="4" fontId="66" fillId="26" borderId="10" xfId="37" applyNumberFormat="1" applyFont="1" applyFill="1" applyBorder="1" applyAlignment="1">
      <alignment horizontal="center" vertical="center"/>
    </xf>
    <xf numFmtId="165" fontId="63" fillId="26" borderId="10" xfId="0" applyNumberFormat="1" applyFont="1" applyFill="1" applyBorder="1" applyAlignment="1">
      <alignment horizontal="center" vertical="center"/>
    </xf>
    <xf numFmtId="165" fontId="56" fillId="26" borderId="10" xfId="0" applyNumberFormat="1" applyFont="1" applyFill="1" applyBorder="1" applyAlignment="1">
      <alignment horizontal="center" vertical="center"/>
    </xf>
    <xf numFmtId="170" fontId="63" fillId="26" borderId="10" xfId="0" applyNumberFormat="1" applyFont="1" applyFill="1" applyBorder="1" applyAlignment="1">
      <alignment horizontal="center" vertical="center"/>
    </xf>
    <xf numFmtId="0" fontId="56" fillId="25" borderId="0" xfId="37" applyFont="1" applyFill="1"/>
    <xf numFmtId="0" fontId="56" fillId="25" borderId="10" xfId="37" applyFont="1" applyFill="1" applyBorder="1" applyAlignment="1">
      <alignment horizontal="center" vertical="center" wrapText="1"/>
    </xf>
    <xf numFmtId="4" fontId="63" fillId="25" borderId="10" xfId="37" applyNumberFormat="1" applyFont="1" applyFill="1" applyBorder="1" applyAlignment="1">
      <alignment horizontal="center" vertical="center"/>
    </xf>
    <xf numFmtId="165" fontId="63" fillId="25" borderId="10" xfId="0" applyNumberFormat="1" applyFont="1" applyFill="1" applyBorder="1" applyAlignment="1">
      <alignment horizontal="center" vertical="center"/>
    </xf>
    <xf numFmtId="165" fontId="56" fillId="25" borderId="10" xfId="37" applyNumberFormat="1" applyFont="1" applyFill="1" applyBorder="1" applyAlignment="1">
      <alignment horizontal="center" vertical="center" wrapText="1"/>
    </xf>
    <xf numFmtId="0" fontId="67" fillId="24" borderId="10" xfId="37" applyFont="1" applyFill="1" applyBorder="1" applyAlignment="1">
      <alignment horizontal="center" vertical="center"/>
    </xf>
    <xf numFmtId="0" fontId="68" fillId="26" borderId="10" xfId="37" applyFont="1" applyFill="1" applyBorder="1" applyAlignment="1">
      <alignment horizontal="center" vertical="center"/>
    </xf>
    <xf numFmtId="49" fontId="70" fillId="24" borderId="10" xfId="55" applyNumberFormat="1" applyFont="1" applyFill="1" applyBorder="1" applyAlignment="1">
      <alignment horizontal="center" vertical="center"/>
    </xf>
    <xf numFmtId="49" fontId="70" fillId="24" borderId="10" xfId="37" applyNumberFormat="1" applyFont="1" applyFill="1" applyBorder="1" applyAlignment="1">
      <alignment horizontal="center" vertical="center" wrapText="1"/>
    </xf>
    <xf numFmtId="49" fontId="71" fillId="26" borderId="10" xfId="55" applyNumberFormat="1" applyFont="1" applyFill="1" applyBorder="1" applyAlignment="1">
      <alignment horizontal="center" vertical="center"/>
    </xf>
    <xf numFmtId="49" fontId="71" fillId="26" borderId="10" xfId="37" applyNumberFormat="1" applyFont="1" applyFill="1" applyBorder="1" applyAlignment="1">
      <alignment horizontal="center" vertical="center" wrapText="1"/>
    </xf>
    <xf numFmtId="49" fontId="72" fillId="24" borderId="10" xfId="55" applyNumberFormat="1" applyFont="1" applyFill="1" applyBorder="1" applyAlignment="1">
      <alignment horizontal="center" vertical="center"/>
    </xf>
    <xf numFmtId="49" fontId="72" fillId="24" borderId="10" xfId="37" applyNumberFormat="1" applyFont="1" applyFill="1" applyBorder="1" applyAlignment="1">
      <alignment horizontal="center" vertical="center" wrapText="1"/>
    </xf>
    <xf numFmtId="49" fontId="70" fillId="24" borderId="10" xfId="804" applyNumberFormat="1" applyFont="1" applyFill="1" applyBorder="1" applyAlignment="1">
      <alignment horizontal="center" vertical="center" wrapText="1"/>
    </xf>
    <xf numFmtId="49" fontId="71" fillId="26" borderId="10" xfId="804" applyNumberFormat="1" applyFont="1" applyFill="1" applyBorder="1" applyAlignment="1">
      <alignment horizontal="center" vertical="center" wrapText="1"/>
    </xf>
    <xf numFmtId="0" fontId="70" fillId="24" borderId="10" xfId="37" applyFont="1" applyFill="1" applyBorder="1" applyAlignment="1">
      <alignment horizontal="center"/>
    </xf>
    <xf numFmtId="0" fontId="70" fillId="24" borderId="10" xfId="37" applyFont="1" applyFill="1" applyBorder="1" applyAlignment="1">
      <alignment vertical="center"/>
    </xf>
    <xf numFmtId="0" fontId="70" fillId="24" borderId="10" xfId="37" applyFont="1" applyFill="1" applyBorder="1" applyAlignment="1">
      <alignment horizontal="center" vertical="center"/>
    </xf>
    <xf numFmtId="0" fontId="71" fillId="26" borderId="10" xfId="37" applyFont="1" applyFill="1" applyBorder="1" applyAlignment="1">
      <alignment horizontal="center"/>
    </xf>
    <xf numFmtId="0" fontId="71" fillId="26" borderId="10" xfId="37" applyFont="1" applyFill="1" applyBorder="1" applyAlignment="1">
      <alignment vertical="center" wrapText="1"/>
    </xf>
    <xf numFmtId="0" fontId="71" fillId="26" borderId="10" xfId="37" applyFont="1" applyFill="1" applyBorder="1" applyAlignment="1">
      <alignment horizontal="center" vertical="center"/>
    </xf>
    <xf numFmtId="0" fontId="71" fillId="26" borderId="10" xfId="37" applyFont="1" applyFill="1" applyBorder="1" applyAlignment="1">
      <alignment vertical="center"/>
    </xf>
    <xf numFmtId="0" fontId="71" fillId="26" borderId="10" xfId="37" applyFont="1" applyFill="1" applyBorder="1"/>
    <xf numFmtId="165" fontId="56" fillId="26" borderId="10" xfId="37" applyNumberFormat="1" applyFont="1" applyFill="1" applyBorder="1"/>
    <xf numFmtId="4" fontId="67" fillId="24" borderId="10" xfId="37" applyNumberFormat="1" applyFont="1" applyFill="1" applyBorder="1" applyAlignment="1">
      <alignment horizontal="center" vertical="center"/>
    </xf>
    <xf numFmtId="168" fontId="67" fillId="24" borderId="10" xfId="37" applyNumberFormat="1" applyFont="1" applyFill="1" applyBorder="1" applyAlignment="1">
      <alignment horizontal="center" vertical="center"/>
    </xf>
    <xf numFmtId="168" fontId="67" fillId="24" borderId="10" xfId="37" applyNumberFormat="1" applyFont="1" applyFill="1" applyBorder="1" applyAlignment="1">
      <alignment horizontal="center" vertical="center" wrapText="1"/>
    </xf>
    <xf numFmtId="4" fontId="67" fillId="24" borderId="10" xfId="37" applyNumberFormat="1" applyFont="1" applyFill="1" applyBorder="1" applyAlignment="1">
      <alignment horizontal="center" vertical="center" wrapText="1"/>
    </xf>
    <xf numFmtId="168" fontId="68" fillId="26" borderId="10" xfId="0" applyNumberFormat="1" applyFont="1" applyFill="1" applyBorder="1" applyAlignment="1">
      <alignment horizontal="center" vertical="center"/>
    </xf>
    <xf numFmtId="168" fontId="69" fillId="24" borderId="10" xfId="0" applyNumberFormat="1" applyFont="1" applyFill="1" applyBorder="1" applyAlignment="1">
      <alignment horizontal="center" vertical="center"/>
    </xf>
    <xf numFmtId="168" fontId="69" fillId="24" borderId="10" xfId="37" applyNumberFormat="1" applyFont="1" applyFill="1" applyBorder="1" applyAlignment="1">
      <alignment horizontal="center" vertical="center"/>
    </xf>
    <xf numFmtId="168" fontId="67" fillId="24" borderId="10" xfId="0" applyNumberFormat="1" applyFont="1" applyFill="1" applyBorder="1" applyAlignment="1">
      <alignment horizontal="center" vertical="center"/>
    </xf>
    <xf numFmtId="168" fontId="69" fillId="24" borderId="10" xfId="37" applyNumberFormat="1" applyFont="1" applyFill="1" applyBorder="1" applyAlignment="1">
      <alignment horizontal="center" vertical="center" wrapText="1"/>
    </xf>
    <xf numFmtId="168" fontId="68" fillId="26" borderId="10" xfId="37" applyNumberFormat="1" applyFont="1" applyFill="1" applyBorder="1" applyAlignment="1">
      <alignment horizontal="center" vertical="center" wrapText="1"/>
    </xf>
    <xf numFmtId="168" fontId="68" fillId="26" borderId="10" xfId="37" applyNumberFormat="1" applyFont="1" applyFill="1" applyBorder="1" applyAlignment="1">
      <alignment horizontal="center" vertical="center"/>
    </xf>
    <xf numFmtId="4" fontId="67" fillId="25" borderId="10" xfId="37" applyNumberFormat="1" applyFont="1" applyFill="1" applyBorder="1" applyAlignment="1">
      <alignment horizontal="center" vertical="center"/>
    </xf>
    <xf numFmtId="4" fontId="67" fillId="25" borderId="48" xfId="37" applyNumberFormat="1" applyFont="1" applyFill="1" applyBorder="1" applyAlignment="1">
      <alignment horizontal="center" vertical="center"/>
    </xf>
    <xf numFmtId="4" fontId="67" fillId="24" borderId="48" xfId="37" applyNumberFormat="1" applyFont="1" applyFill="1" applyBorder="1" applyAlignment="1">
      <alignment horizontal="center" vertical="center"/>
    </xf>
    <xf numFmtId="168" fontId="67" fillId="25" borderId="10" xfId="37" applyNumberFormat="1" applyFont="1" applyFill="1" applyBorder="1" applyAlignment="1">
      <alignment horizontal="center" vertical="center"/>
    </xf>
    <xf numFmtId="4" fontId="68" fillId="25" borderId="10" xfId="37" applyNumberFormat="1" applyFont="1" applyFill="1" applyBorder="1" applyAlignment="1">
      <alignment horizontal="center" vertical="center"/>
    </xf>
    <xf numFmtId="4" fontId="69" fillId="25" borderId="10" xfId="37" applyNumberFormat="1" applyFont="1" applyFill="1" applyBorder="1" applyAlignment="1">
      <alignment horizontal="center" vertical="center"/>
    </xf>
    <xf numFmtId="168" fontId="69" fillId="25" borderId="10" xfId="37" applyNumberFormat="1" applyFont="1" applyFill="1" applyBorder="1" applyAlignment="1">
      <alignment horizontal="center" vertical="center"/>
    </xf>
    <xf numFmtId="168" fontId="68" fillId="25" borderId="10" xfId="37" applyNumberFormat="1" applyFont="1" applyFill="1" applyBorder="1" applyAlignment="1">
      <alignment horizontal="center" vertical="center"/>
    </xf>
    <xf numFmtId="2" fontId="68" fillId="25" borderId="10" xfId="37" applyNumberFormat="1" applyFont="1" applyFill="1" applyBorder="1" applyAlignment="1">
      <alignment horizontal="center" vertical="center"/>
    </xf>
    <xf numFmtId="165" fontId="67" fillId="25" borderId="10" xfId="37" applyNumberFormat="1" applyFont="1" applyFill="1" applyBorder="1" applyAlignment="1">
      <alignment horizontal="center" vertical="center"/>
    </xf>
    <xf numFmtId="165" fontId="68" fillId="25" borderId="10" xfId="37" applyNumberFormat="1" applyFont="1" applyFill="1" applyBorder="1" applyAlignment="1">
      <alignment horizontal="center" vertical="center"/>
    </xf>
    <xf numFmtId="0" fontId="67" fillId="25" borderId="10" xfId="37" applyFont="1" applyFill="1" applyBorder="1" applyAlignment="1">
      <alignment horizontal="center" vertical="center"/>
    </xf>
    <xf numFmtId="0" fontId="68" fillId="25" borderId="10" xfId="37" applyFont="1" applyFill="1" applyBorder="1" applyAlignment="1">
      <alignment horizontal="center" vertical="center"/>
    </xf>
    <xf numFmtId="4" fontId="68" fillId="26" borderId="10" xfId="37" applyNumberFormat="1" applyFont="1" applyFill="1" applyBorder="1" applyAlignment="1">
      <alignment horizontal="center" vertical="center"/>
    </xf>
    <xf numFmtId="165" fontId="68" fillId="26" borderId="10" xfId="0" applyNumberFormat="1" applyFont="1" applyFill="1" applyBorder="1" applyAlignment="1">
      <alignment horizontal="center" vertical="center"/>
    </xf>
    <xf numFmtId="4" fontId="69" fillId="24" borderId="10" xfId="37" applyNumberFormat="1" applyFont="1" applyFill="1" applyBorder="1" applyAlignment="1">
      <alignment horizontal="center" vertical="center"/>
    </xf>
    <xf numFmtId="2" fontId="68" fillId="26" borderId="10" xfId="37" applyNumberFormat="1" applyFont="1" applyFill="1" applyBorder="1" applyAlignment="1">
      <alignment horizontal="center" vertical="center"/>
    </xf>
    <xf numFmtId="165" fontId="67" fillId="24" borderId="10" xfId="37" applyNumberFormat="1" applyFont="1" applyFill="1" applyBorder="1" applyAlignment="1">
      <alignment horizontal="center" vertical="center"/>
    </xf>
    <xf numFmtId="165" fontId="68" fillId="26" borderId="10" xfId="37" applyNumberFormat="1" applyFont="1" applyFill="1" applyBorder="1" applyAlignment="1">
      <alignment horizontal="center" vertical="center"/>
    </xf>
    <xf numFmtId="165" fontId="69" fillId="24" borderId="10" xfId="0" applyNumberFormat="1" applyFont="1" applyFill="1" applyBorder="1" applyAlignment="1">
      <alignment horizontal="center" vertical="center"/>
    </xf>
    <xf numFmtId="165" fontId="67" fillId="24" borderId="10" xfId="0" applyNumberFormat="1" applyFont="1" applyFill="1" applyBorder="1" applyAlignment="1">
      <alignment horizontal="center" vertical="center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0" fontId="56" fillId="26" borderId="10" xfId="37" applyFont="1" applyFill="1" applyBorder="1" applyAlignment="1">
      <alignment horizontal="center" vertical="center" wrapText="1"/>
    </xf>
    <xf numFmtId="0" fontId="56" fillId="26" borderId="10" xfId="37" applyFont="1" applyFill="1" applyBorder="1" applyAlignment="1">
      <alignment horizontal="center" vertical="center" textRotation="90" wrapText="1"/>
    </xf>
    <xf numFmtId="0" fontId="56" fillId="26" borderId="0" xfId="37" applyFont="1" applyFill="1" applyBorder="1" applyAlignment="1">
      <alignment horizontal="center"/>
    </xf>
    <xf numFmtId="0" fontId="56" fillId="26" borderId="0" xfId="37" applyFont="1" applyFill="1" applyAlignment="1">
      <alignment horizontal="center" wrapText="1"/>
    </xf>
    <xf numFmtId="0" fontId="39" fillId="26" borderId="0" xfId="55" applyFont="1" applyFill="1" applyAlignment="1">
      <alignment horizontal="center" vertical="center"/>
    </xf>
    <xf numFmtId="0" fontId="56" fillId="26" borderId="0" xfId="0" applyFont="1" applyFill="1" applyAlignment="1">
      <alignment horizontal="center"/>
    </xf>
    <xf numFmtId="165" fontId="56" fillId="26" borderId="11" xfId="37" applyNumberFormat="1" applyFont="1" applyFill="1" applyBorder="1" applyAlignment="1">
      <alignment horizontal="center" vertical="center" wrapText="1"/>
    </xf>
    <xf numFmtId="165" fontId="56" fillId="26" borderId="17" xfId="37" applyNumberFormat="1" applyFont="1" applyFill="1" applyBorder="1" applyAlignment="1">
      <alignment horizontal="center" vertical="center" wrapText="1"/>
    </xf>
    <xf numFmtId="165" fontId="56" fillId="26" borderId="13" xfId="37" applyNumberFormat="1" applyFont="1" applyFill="1" applyBorder="1" applyAlignment="1">
      <alignment horizontal="center" vertical="center" wrapText="1"/>
    </xf>
    <xf numFmtId="0" fontId="56" fillId="26" borderId="16" xfId="37" applyFont="1" applyFill="1" applyBorder="1" applyAlignment="1">
      <alignment horizontal="center" vertical="center" wrapText="1"/>
    </xf>
    <xf numFmtId="0" fontId="56" fillId="26" borderId="20" xfId="37" applyFont="1" applyFill="1" applyBorder="1" applyAlignment="1">
      <alignment horizontal="center" vertical="center" wrapText="1"/>
    </xf>
    <xf numFmtId="0" fontId="56" fillId="26" borderId="14" xfId="37" applyFont="1" applyFill="1" applyBorder="1" applyAlignment="1">
      <alignment horizontal="center" vertical="center" wrapText="1"/>
    </xf>
    <xf numFmtId="0" fontId="56" fillId="26" borderId="19" xfId="37" applyFont="1" applyFill="1" applyBorder="1" applyAlignment="1">
      <alignment horizontal="center" vertical="center" wrapText="1"/>
    </xf>
    <xf numFmtId="0" fontId="56" fillId="26" borderId="12" xfId="37" applyFont="1" applyFill="1" applyBorder="1" applyAlignment="1">
      <alignment horizontal="center" vertical="center" wrapText="1"/>
    </xf>
    <xf numFmtId="0" fontId="56" fillId="26" borderId="24" xfId="37" applyFont="1" applyFill="1" applyBorder="1" applyAlignment="1">
      <alignment horizontal="center" vertical="center" wrapText="1"/>
    </xf>
    <xf numFmtId="0" fontId="56" fillId="26" borderId="18" xfId="37" applyFont="1" applyFill="1" applyBorder="1" applyAlignment="1">
      <alignment horizontal="center" vertical="center" wrapText="1"/>
    </xf>
    <xf numFmtId="0" fontId="56" fillId="26" borderId="21" xfId="37" applyFont="1" applyFill="1" applyBorder="1" applyAlignment="1">
      <alignment horizontal="center"/>
    </xf>
    <xf numFmtId="0" fontId="56" fillId="26" borderId="11" xfId="37" applyFont="1" applyFill="1" applyBorder="1" applyAlignment="1">
      <alignment horizontal="center" vertical="center" wrapText="1"/>
    </xf>
    <xf numFmtId="0" fontId="56" fillId="26" borderId="17" xfId="37" applyFont="1" applyFill="1" applyBorder="1" applyAlignment="1">
      <alignment horizontal="center" vertical="center" wrapText="1"/>
    </xf>
    <xf numFmtId="0" fontId="56" fillId="26" borderId="13" xfId="37" applyFont="1" applyFill="1" applyBorder="1" applyAlignment="1">
      <alignment horizontal="center" vertical="center" wrapText="1"/>
    </xf>
    <xf numFmtId="0" fontId="56" fillId="26" borderId="22" xfId="37" applyFont="1" applyFill="1" applyBorder="1" applyAlignment="1">
      <alignment horizontal="center" vertical="center" wrapText="1"/>
    </xf>
    <xf numFmtId="0" fontId="56" fillId="26" borderId="23" xfId="37" applyFont="1" applyFill="1" applyBorder="1" applyAlignment="1">
      <alignment horizontal="center" vertical="center" wrapText="1"/>
    </xf>
  </cellXfs>
  <cellStyles count="805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56</v>
      </c>
    </row>
    <row r="2" spans="1:30" ht="18.75" x14ac:dyDescent="0.3">
      <c r="AC2" s="29" t="s">
        <v>0</v>
      </c>
    </row>
    <row r="3" spans="1:30" ht="18.75" x14ac:dyDescent="0.3">
      <c r="AC3" s="29" t="s">
        <v>802</v>
      </c>
    </row>
    <row r="4" spans="1:30" s="8" customFormat="1" ht="18.75" x14ac:dyDescent="0.3">
      <c r="A4" s="336" t="s">
        <v>170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6"/>
      <c r="AA4" s="336"/>
      <c r="AB4" s="336"/>
      <c r="AC4" s="336"/>
    </row>
    <row r="5" spans="1:30" s="8" customFormat="1" ht="18.75" x14ac:dyDescent="0.3">
      <c r="A5" s="348" t="s">
        <v>66</v>
      </c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348" t="s">
        <v>799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8"/>
      <c r="O7" s="348"/>
      <c r="P7" s="348"/>
      <c r="Q7" s="348"/>
      <c r="R7" s="348"/>
      <c r="S7" s="348"/>
      <c r="T7" s="348"/>
      <c r="U7" s="348"/>
      <c r="V7" s="348"/>
      <c r="W7" s="348"/>
      <c r="X7" s="348"/>
      <c r="Y7" s="348"/>
      <c r="Z7" s="348"/>
      <c r="AA7" s="348"/>
      <c r="AB7" s="348"/>
      <c r="AC7" s="348"/>
    </row>
    <row r="8" spans="1:30" x14ac:dyDescent="0.25">
      <c r="A8" s="340" t="s">
        <v>83</v>
      </c>
      <c r="B8" s="340"/>
      <c r="C8" s="340"/>
      <c r="D8" s="340"/>
      <c r="E8" s="340"/>
      <c r="F8" s="340"/>
      <c r="G8" s="340"/>
      <c r="H8" s="340"/>
      <c r="I8" s="340"/>
      <c r="J8" s="340"/>
      <c r="K8" s="340"/>
      <c r="L8" s="340"/>
      <c r="M8" s="340"/>
      <c r="N8" s="340"/>
      <c r="O8" s="340"/>
      <c r="P8" s="340"/>
      <c r="Q8" s="340"/>
      <c r="R8" s="340"/>
      <c r="S8" s="340"/>
      <c r="T8" s="340"/>
      <c r="U8" s="340"/>
      <c r="V8" s="340"/>
      <c r="W8" s="340"/>
      <c r="X8" s="340"/>
      <c r="Y8" s="340"/>
      <c r="Z8" s="340"/>
      <c r="AA8" s="340"/>
      <c r="AB8" s="340"/>
      <c r="AC8" s="340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349" t="s">
        <v>21</v>
      </c>
      <c r="B10" s="349"/>
      <c r="C10" s="349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349"/>
      <c r="S10" s="349"/>
      <c r="T10" s="349"/>
      <c r="U10" s="349"/>
      <c r="V10" s="349"/>
      <c r="W10" s="349"/>
      <c r="X10" s="349"/>
      <c r="Y10" s="349"/>
      <c r="Z10" s="349"/>
      <c r="AA10" s="349"/>
      <c r="AB10" s="349"/>
      <c r="AC10" s="349"/>
    </row>
    <row r="12" spans="1:30" ht="18.75" x14ac:dyDescent="0.25">
      <c r="A12" s="345" t="s">
        <v>804</v>
      </c>
      <c r="B12" s="346"/>
      <c r="C12" s="346"/>
      <c r="D12" s="346"/>
      <c r="E12" s="346"/>
      <c r="F12" s="346"/>
      <c r="G12" s="346"/>
      <c r="H12" s="346"/>
      <c r="I12" s="346"/>
      <c r="J12" s="346"/>
      <c r="K12" s="346"/>
      <c r="L12" s="346"/>
      <c r="M12" s="346"/>
      <c r="N12" s="346"/>
      <c r="O12" s="346"/>
      <c r="P12" s="346"/>
      <c r="Q12" s="346"/>
      <c r="R12" s="346"/>
      <c r="S12" s="346"/>
      <c r="T12" s="346"/>
      <c r="U12" s="346"/>
      <c r="V12" s="346"/>
      <c r="W12" s="346"/>
      <c r="X12" s="346"/>
      <c r="Y12" s="346"/>
      <c r="Z12" s="346"/>
      <c r="AA12" s="346"/>
      <c r="AB12" s="346"/>
      <c r="AC12" s="346"/>
    </row>
    <row r="13" spans="1:30" x14ac:dyDescent="0.25">
      <c r="A13" s="340" t="s">
        <v>803</v>
      </c>
      <c r="B13" s="340"/>
      <c r="C13" s="340"/>
      <c r="D13" s="340"/>
      <c r="E13" s="340"/>
      <c r="F13" s="340"/>
      <c r="G13" s="340"/>
      <c r="H13" s="340"/>
      <c r="I13" s="340"/>
      <c r="J13" s="340"/>
      <c r="K13" s="340"/>
      <c r="L13" s="340"/>
      <c r="M13" s="340"/>
      <c r="N13" s="340"/>
      <c r="O13" s="340"/>
      <c r="P13" s="340"/>
      <c r="Q13" s="340"/>
      <c r="R13" s="340"/>
      <c r="S13" s="340"/>
      <c r="T13" s="340"/>
      <c r="U13" s="340"/>
      <c r="V13" s="340"/>
      <c r="W13" s="340"/>
      <c r="X13" s="340"/>
      <c r="Y13" s="340"/>
      <c r="Z13" s="340"/>
      <c r="AA13" s="340"/>
      <c r="AB13" s="340"/>
      <c r="AC13" s="340"/>
    </row>
    <row r="15" spans="1:30" ht="78" customHeight="1" x14ac:dyDescent="0.25">
      <c r="A15" s="337" t="s">
        <v>67</v>
      </c>
      <c r="B15" s="333" t="s">
        <v>20</v>
      </c>
      <c r="C15" s="333" t="s">
        <v>5</v>
      </c>
      <c r="D15" s="333" t="s">
        <v>815</v>
      </c>
      <c r="E15" s="333" t="s">
        <v>816</v>
      </c>
      <c r="F15" s="333" t="s">
        <v>817</v>
      </c>
      <c r="G15" s="333" t="s">
        <v>818</v>
      </c>
      <c r="H15" s="333" t="s">
        <v>819</v>
      </c>
      <c r="I15" s="333"/>
      <c r="J15" s="333"/>
      <c r="K15" s="333"/>
      <c r="L15" s="333"/>
      <c r="M15" s="333"/>
      <c r="N15" s="333"/>
      <c r="O15" s="333"/>
      <c r="P15" s="333"/>
      <c r="Q15" s="333"/>
      <c r="R15" s="333" t="s">
        <v>820</v>
      </c>
      <c r="S15" s="347" t="s">
        <v>766</v>
      </c>
      <c r="T15" s="343"/>
      <c r="U15" s="343"/>
      <c r="V15" s="343"/>
      <c r="W15" s="343"/>
      <c r="X15" s="343"/>
      <c r="Y15" s="343"/>
      <c r="Z15" s="343"/>
      <c r="AA15" s="343"/>
      <c r="AB15" s="343"/>
      <c r="AC15" s="333" t="s">
        <v>7</v>
      </c>
    </row>
    <row r="16" spans="1:30" ht="39" customHeight="1" x14ac:dyDescent="0.25">
      <c r="A16" s="338"/>
      <c r="B16" s="333"/>
      <c r="C16" s="333"/>
      <c r="D16" s="333"/>
      <c r="E16" s="333"/>
      <c r="F16" s="333"/>
      <c r="G16" s="341"/>
      <c r="H16" s="333" t="s">
        <v>9</v>
      </c>
      <c r="I16" s="333"/>
      <c r="J16" s="333"/>
      <c r="K16" s="333"/>
      <c r="L16" s="333"/>
      <c r="M16" s="333" t="s">
        <v>10</v>
      </c>
      <c r="N16" s="333"/>
      <c r="O16" s="333"/>
      <c r="P16" s="333"/>
      <c r="Q16" s="333"/>
      <c r="R16" s="333"/>
      <c r="S16" s="350" t="s">
        <v>27</v>
      </c>
      <c r="T16" s="343"/>
      <c r="U16" s="342" t="s">
        <v>16</v>
      </c>
      <c r="V16" s="342"/>
      <c r="W16" s="342" t="s">
        <v>63</v>
      </c>
      <c r="X16" s="343"/>
      <c r="Y16" s="342" t="s">
        <v>68</v>
      </c>
      <c r="Z16" s="343"/>
      <c r="AA16" s="342" t="s">
        <v>17</v>
      </c>
      <c r="AB16" s="343"/>
      <c r="AC16" s="333"/>
    </row>
    <row r="17" spans="1:29" ht="112.5" customHeight="1" x14ac:dyDescent="0.25">
      <c r="A17" s="338"/>
      <c r="B17" s="333"/>
      <c r="C17" s="333"/>
      <c r="D17" s="333"/>
      <c r="E17" s="333"/>
      <c r="F17" s="333"/>
      <c r="G17" s="341"/>
      <c r="H17" s="344" t="s">
        <v>27</v>
      </c>
      <c r="I17" s="344" t="s">
        <v>16</v>
      </c>
      <c r="J17" s="342" t="s">
        <v>63</v>
      </c>
      <c r="K17" s="344" t="s">
        <v>68</v>
      </c>
      <c r="L17" s="344" t="s">
        <v>17</v>
      </c>
      <c r="M17" s="334" t="s">
        <v>18</v>
      </c>
      <c r="N17" s="334" t="s">
        <v>16</v>
      </c>
      <c r="O17" s="342" t="s">
        <v>63</v>
      </c>
      <c r="P17" s="334" t="s">
        <v>68</v>
      </c>
      <c r="Q17" s="334" t="s">
        <v>17</v>
      </c>
      <c r="R17" s="333"/>
      <c r="S17" s="343"/>
      <c r="T17" s="343"/>
      <c r="U17" s="342"/>
      <c r="V17" s="342"/>
      <c r="W17" s="343"/>
      <c r="X17" s="343"/>
      <c r="Y17" s="343"/>
      <c r="Z17" s="343"/>
      <c r="AA17" s="343"/>
      <c r="AB17" s="343"/>
      <c r="AC17" s="333"/>
    </row>
    <row r="18" spans="1:29" ht="64.5" customHeight="1" x14ac:dyDescent="0.25">
      <c r="A18" s="339"/>
      <c r="B18" s="333"/>
      <c r="C18" s="333"/>
      <c r="D18" s="333"/>
      <c r="E18" s="333"/>
      <c r="F18" s="333"/>
      <c r="G18" s="341"/>
      <c r="H18" s="344"/>
      <c r="I18" s="344"/>
      <c r="J18" s="342"/>
      <c r="K18" s="344"/>
      <c r="L18" s="344"/>
      <c r="M18" s="334"/>
      <c r="N18" s="334"/>
      <c r="O18" s="342"/>
      <c r="P18" s="334"/>
      <c r="Q18" s="334"/>
      <c r="R18" s="333"/>
      <c r="S18" s="195" t="s">
        <v>821</v>
      </c>
      <c r="T18" s="151" t="s">
        <v>8</v>
      </c>
      <c r="U18" s="195" t="s">
        <v>821</v>
      </c>
      <c r="V18" s="151" t="s">
        <v>8</v>
      </c>
      <c r="W18" s="195" t="s">
        <v>821</v>
      </c>
      <c r="X18" s="151" t="s">
        <v>8</v>
      </c>
      <c r="Y18" s="195" t="s">
        <v>821</v>
      </c>
      <c r="Z18" s="151" t="s">
        <v>8</v>
      </c>
      <c r="AA18" s="195" t="s">
        <v>821</v>
      </c>
      <c r="AB18" s="151" t="s">
        <v>8</v>
      </c>
      <c r="AC18" s="333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327" t="s">
        <v>84</v>
      </c>
      <c r="B21" s="328"/>
      <c r="C21" s="329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35" t="s">
        <v>797</v>
      </c>
      <c r="B23" s="335"/>
      <c r="C23" s="335"/>
      <c r="D23" s="335"/>
      <c r="E23" s="335"/>
      <c r="F23" s="335"/>
      <c r="G23" s="335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30"/>
    </row>
    <row r="27" spans="1:29" x14ac:dyDescent="0.25">
      <c r="J27" s="331"/>
    </row>
    <row r="28" spans="1:29" x14ac:dyDescent="0.25">
      <c r="J28" s="331"/>
    </row>
    <row r="29" spans="1:29" x14ac:dyDescent="0.25">
      <c r="J29" s="332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44"/>
  <sheetViews>
    <sheetView tabSelected="1" view="pageBreakPreview" topLeftCell="A45" zoomScale="71" zoomScaleSheetLayoutView="71" workbookViewId="0">
      <selection activeCell="H42" sqref="H42"/>
    </sheetView>
  </sheetViews>
  <sheetFormatPr defaultRowHeight="12" x14ac:dyDescent="0.2"/>
  <cols>
    <col min="1" max="1" width="13" style="230" customWidth="1"/>
    <col min="2" max="2" width="66.375" style="230" customWidth="1"/>
    <col min="3" max="3" width="13.75" style="230" customWidth="1"/>
    <col min="4" max="4" width="18" style="230" customWidth="1"/>
    <col min="5" max="5" width="17.5" style="231" customWidth="1"/>
    <col min="6" max="6" width="9" style="230" customWidth="1"/>
    <col min="7" max="7" width="9.125" style="230" customWidth="1"/>
    <col min="8" max="8" width="11.25" style="230" customWidth="1"/>
    <col min="9" max="9" width="11.25" style="231" customWidth="1"/>
    <col min="10" max="10" width="11.25" style="222" customWidth="1"/>
    <col min="11" max="17" width="11.25" style="230" customWidth="1"/>
    <col min="18" max="18" width="9.25" style="230" customWidth="1"/>
    <col min="19" max="19" width="10.125" style="230" customWidth="1"/>
    <col min="20" max="20" width="11.75" style="230" customWidth="1"/>
    <col min="21" max="21" width="9.375" style="230" customWidth="1"/>
    <col min="22" max="22" width="12.75" style="230" customWidth="1"/>
    <col min="23" max="23" width="10.875" style="230" customWidth="1"/>
    <col min="24" max="24" width="13.25" style="230" customWidth="1"/>
    <col min="25" max="26" width="10.625" style="230" customWidth="1"/>
    <col min="27" max="27" width="12.125" style="230" customWidth="1"/>
    <col min="28" max="28" width="10.625" style="230" customWidth="1"/>
    <col min="29" max="29" width="22.75" style="230" customWidth="1"/>
    <col min="30" max="67" width="10.625" style="230" customWidth="1"/>
    <col min="68" max="68" width="12.125" style="230" customWidth="1"/>
    <col min="69" max="69" width="11.5" style="230" customWidth="1"/>
    <col min="70" max="70" width="14.125" style="230" customWidth="1"/>
    <col min="71" max="71" width="15.125" style="230" customWidth="1"/>
    <col min="72" max="72" width="13" style="230" customWidth="1"/>
    <col min="73" max="73" width="11.75" style="230" customWidth="1"/>
    <col min="74" max="74" width="17.5" style="230" customWidth="1"/>
    <col min="75" max="16384" width="9" style="230"/>
  </cols>
  <sheetData>
    <row r="1" spans="1:28" x14ac:dyDescent="0.2">
      <c r="V1" s="232" t="s">
        <v>62</v>
      </c>
    </row>
    <row r="2" spans="1:28" x14ac:dyDescent="0.2">
      <c r="V2" s="233" t="s">
        <v>0</v>
      </c>
    </row>
    <row r="3" spans="1:28" x14ac:dyDescent="0.2">
      <c r="V3" s="233" t="s">
        <v>802</v>
      </c>
    </row>
    <row r="4" spans="1:28" s="235" customFormat="1" x14ac:dyDescent="0.2">
      <c r="A4" s="441" t="s">
        <v>794</v>
      </c>
      <c r="B4" s="441"/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441"/>
      <c r="P4" s="441"/>
      <c r="Q4" s="441"/>
      <c r="R4" s="441"/>
      <c r="S4" s="441"/>
      <c r="T4" s="441"/>
      <c r="U4" s="441"/>
      <c r="V4" s="441"/>
      <c r="W4" s="234"/>
      <c r="X4" s="234"/>
      <c r="Y4" s="234"/>
      <c r="Z4" s="234"/>
      <c r="AA4" s="234"/>
    </row>
    <row r="5" spans="1:28" s="235" customFormat="1" ht="18.75" customHeight="1" x14ac:dyDescent="0.2">
      <c r="A5" s="442" t="s">
        <v>886</v>
      </c>
      <c r="B5" s="442"/>
      <c r="C5" s="442"/>
      <c r="D5" s="442"/>
      <c r="E5" s="442"/>
      <c r="F5" s="442"/>
      <c r="G5" s="442"/>
      <c r="H5" s="442"/>
      <c r="I5" s="442"/>
      <c r="J5" s="442"/>
      <c r="K5" s="442"/>
      <c r="L5" s="442"/>
      <c r="M5" s="442"/>
      <c r="N5" s="442"/>
      <c r="O5" s="442"/>
      <c r="P5" s="442"/>
      <c r="Q5" s="442"/>
      <c r="R5" s="442"/>
      <c r="S5" s="442"/>
      <c r="T5" s="442"/>
      <c r="U5" s="442"/>
      <c r="V5" s="442"/>
      <c r="W5" s="236"/>
      <c r="X5" s="236"/>
      <c r="Y5" s="236"/>
      <c r="Z5" s="236"/>
      <c r="AA5" s="236"/>
      <c r="AB5" s="236"/>
    </row>
    <row r="6" spans="1:28" s="235" customFormat="1" x14ac:dyDescent="0.2">
      <c r="A6" s="237"/>
      <c r="B6" s="237"/>
      <c r="C6" s="237"/>
      <c r="D6" s="237"/>
      <c r="E6" s="238"/>
      <c r="F6" s="237"/>
      <c r="G6" s="237"/>
      <c r="H6" s="237"/>
      <c r="I6" s="238"/>
      <c r="J6" s="229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</row>
    <row r="7" spans="1:28" s="235" customFormat="1" ht="18.75" customHeight="1" x14ac:dyDescent="0.2">
      <c r="A7" s="442" t="s">
        <v>835</v>
      </c>
      <c r="B7" s="442"/>
      <c r="C7" s="442"/>
      <c r="D7" s="442"/>
      <c r="E7" s="442"/>
      <c r="F7" s="442"/>
      <c r="G7" s="442"/>
      <c r="H7" s="442"/>
      <c r="I7" s="442"/>
      <c r="J7" s="442"/>
      <c r="K7" s="442"/>
      <c r="L7" s="442"/>
      <c r="M7" s="442"/>
      <c r="N7" s="442"/>
      <c r="O7" s="442"/>
      <c r="P7" s="442"/>
      <c r="Q7" s="442"/>
      <c r="R7" s="442"/>
      <c r="S7" s="442"/>
      <c r="T7" s="442"/>
      <c r="U7" s="442"/>
      <c r="V7" s="442"/>
      <c r="W7" s="236"/>
      <c r="X7" s="236"/>
      <c r="Y7" s="236"/>
      <c r="Z7" s="236"/>
      <c r="AA7" s="236"/>
    </row>
    <row r="8" spans="1:28" x14ac:dyDescent="0.2">
      <c r="A8" s="443" t="s">
        <v>79</v>
      </c>
      <c r="B8" s="443"/>
      <c r="C8" s="443"/>
      <c r="D8" s="443"/>
      <c r="E8" s="443"/>
      <c r="F8" s="443"/>
      <c r="G8" s="443"/>
      <c r="H8" s="443"/>
      <c r="I8" s="443"/>
      <c r="J8" s="443"/>
      <c r="K8" s="443"/>
      <c r="L8" s="443"/>
      <c r="M8" s="443"/>
      <c r="N8" s="443"/>
      <c r="O8" s="443"/>
      <c r="P8" s="443"/>
      <c r="Q8" s="443"/>
      <c r="R8" s="443"/>
      <c r="S8" s="443"/>
      <c r="T8" s="443"/>
      <c r="U8" s="443"/>
      <c r="V8" s="443"/>
      <c r="W8" s="239"/>
      <c r="X8" s="239"/>
      <c r="Y8" s="239"/>
      <c r="Z8" s="239"/>
      <c r="AA8" s="239"/>
    </row>
    <row r="9" spans="1:28" x14ac:dyDescent="0.2">
      <c r="A9" s="240"/>
      <c r="B9" s="240"/>
      <c r="C9" s="240"/>
      <c r="D9" s="240"/>
      <c r="E9" s="241"/>
      <c r="F9" s="240"/>
      <c r="G9" s="240"/>
      <c r="H9" s="240"/>
      <c r="I9" s="241"/>
      <c r="J9" s="227"/>
      <c r="K9" s="240"/>
      <c r="L9" s="240"/>
      <c r="M9" s="240"/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40"/>
      <c r="Z9" s="240"/>
      <c r="AA9" s="240"/>
    </row>
    <row r="10" spans="1:28" x14ac:dyDescent="0.2">
      <c r="A10" s="444" t="s">
        <v>887</v>
      </c>
      <c r="B10" s="444"/>
      <c r="C10" s="444"/>
      <c r="D10" s="444"/>
      <c r="E10" s="444"/>
      <c r="F10" s="444"/>
      <c r="G10" s="444"/>
      <c r="H10" s="444"/>
      <c r="I10" s="444"/>
      <c r="J10" s="444"/>
      <c r="K10" s="444"/>
      <c r="L10" s="444"/>
      <c r="M10" s="444"/>
      <c r="N10" s="444"/>
      <c r="O10" s="444"/>
      <c r="P10" s="444"/>
      <c r="Q10" s="444"/>
      <c r="R10" s="444"/>
      <c r="S10" s="444"/>
      <c r="T10" s="444"/>
      <c r="U10" s="444"/>
      <c r="V10" s="444"/>
      <c r="W10" s="242"/>
      <c r="X10" s="242"/>
      <c r="Y10" s="242"/>
      <c r="Z10" s="242"/>
      <c r="AA10" s="242"/>
    </row>
    <row r="11" spans="1:28" x14ac:dyDescent="0.2">
      <c r="AA11" s="233"/>
    </row>
    <row r="12" spans="1:28" x14ac:dyDescent="0.2">
      <c r="A12" s="443" t="s">
        <v>836</v>
      </c>
      <c r="B12" s="443"/>
      <c r="C12" s="443"/>
      <c r="D12" s="443"/>
      <c r="E12" s="443"/>
      <c r="F12" s="443"/>
      <c r="G12" s="443"/>
      <c r="H12" s="443"/>
      <c r="I12" s="443"/>
      <c r="J12" s="443"/>
      <c r="K12" s="443"/>
      <c r="L12" s="443"/>
      <c r="M12" s="443"/>
      <c r="N12" s="443"/>
      <c r="O12" s="443"/>
      <c r="P12" s="443"/>
      <c r="Q12" s="443"/>
      <c r="R12" s="443"/>
      <c r="S12" s="443"/>
      <c r="T12" s="443"/>
      <c r="U12" s="443"/>
      <c r="V12" s="443"/>
      <c r="W12" s="239"/>
      <c r="X12" s="239"/>
      <c r="Y12" s="239"/>
      <c r="Z12" s="243"/>
      <c r="AA12" s="243"/>
    </row>
    <row r="13" spans="1:28" x14ac:dyDescent="0.2">
      <c r="A13" s="443" t="s">
        <v>869</v>
      </c>
      <c r="B13" s="443"/>
      <c r="C13" s="443"/>
      <c r="D13" s="443"/>
      <c r="E13" s="443"/>
      <c r="F13" s="443"/>
      <c r="G13" s="443"/>
      <c r="H13" s="443"/>
      <c r="I13" s="443"/>
      <c r="J13" s="443"/>
      <c r="K13" s="443"/>
      <c r="L13" s="443"/>
      <c r="M13" s="443"/>
      <c r="N13" s="443"/>
      <c r="O13" s="443"/>
      <c r="P13" s="443"/>
      <c r="Q13" s="443"/>
      <c r="R13" s="443"/>
      <c r="S13" s="443"/>
      <c r="T13" s="443"/>
      <c r="U13" s="443"/>
      <c r="V13" s="443"/>
      <c r="W13" s="239"/>
      <c r="X13" s="239"/>
      <c r="Y13" s="239"/>
      <c r="Z13" s="239"/>
      <c r="AA13" s="239"/>
    </row>
    <row r="14" spans="1:28" ht="26.25" customHeight="1" x14ac:dyDescent="0.2">
      <c r="A14" s="455"/>
      <c r="B14" s="455"/>
      <c r="C14" s="455"/>
      <c r="D14" s="455"/>
      <c r="E14" s="455"/>
      <c r="F14" s="455"/>
      <c r="G14" s="455"/>
      <c r="H14" s="455"/>
      <c r="I14" s="455"/>
      <c r="J14" s="455"/>
      <c r="K14" s="455"/>
      <c r="L14" s="455"/>
      <c r="M14" s="455"/>
      <c r="N14" s="455"/>
      <c r="O14" s="455"/>
      <c r="P14" s="455"/>
      <c r="Q14" s="455"/>
      <c r="R14" s="455"/>
      <c r="S14" s="455"/>
      <c r="T14" s="455"/>
      <c r="U14" s="455"/>
      <c r="V14" s="455"/>
      <c r="W14" s="244"/>
      <c r="X14" s="244"/>
      <c r="Y14" s="244"/>
      <c r="Z14" s="244"/>
    </row>
    <row r="15" spans="1:28" ht="130.5" customHeight="1" x14ac:dyDescent="0.2">
      <c r="A15" s="456" t="s">
        <v>67</v>
      </c>
      <c r="B15" s="439" t="s">
        <v>20</v>
      </c>
      <c r="C15" s="439" t="s">
        <v>5</v>
      </c>
      <c r="D15" s="456" t="s">
        <v>822</v>
      </c>
      <c r="E15" s="445" t="s">
        <v>890</v>
      </c>
      <c r="F15" s="439" t="s">
        <v>889</v>
      </c>
      <c r="G15" s="439"/>
      <c r="H15" s="452" t="s">
        <v>888</v>
      </c>
      <c r="I15" s="453"/>
      <c r="J15" s="453"/>
      <c r="K15" s="453"/>
      <c r="L15" s="453"/>
      <c r="M15" s="453"/>
      <c r="N15" s="453"/>
      <c r="O15" s="453"/>
      <c r="P15" s="453"/>
      <c r="Q15" s="454"/>
      <c r="R15" s="439" t="s">
        <v>832</v>
      </c>
      <c r="S15" s="439"/>
      <c r="T15" s="448" t="s">
        <v>762</v>
      </c>
      <c r="U15" s="449"/>
      <c r="V15" s="456" t="s">
        <v>7</v>
      </c>
    </row>
    <row r="16" spans="1:28" ht="35.25" customHeight="1" x14ac:dyDescent="0.2">
      <c r="A16" s="457"/>
      <c r="B16" s="439"/>
      <c r="C16" s="439"/>
      <c r="D16" s="457"/>
      <c r="E16" s="446"/>
      <c r="F16" s="440" t="s">
        <v>4</v>
      </c>
      <c r="G16" s="440" t="s">
        <v>15</v>
      </c>
      <c r="H16" s="439" t="s">
        <v>14</v>
      </c>
      <c r="I16" s="439"/>
      <c r="J16" s="439" t="s">
        <v>75</v>
      </c>
      <c r="K16" s="439"/>
      <c r="L16" s="439" t="s">
        <v>76</v>
      </c>
      <c r="M16" s="439"/>
      <c r="N16" s="448" t="s">
        <v>77</v>
      </c>
      <c r="O16" s="449"/>
      <c r="P16" s="448" t="s">
        <v>78</v>
      </c>
      <c r="Q16" s="449"/>
      <c r="R16" s="440" t="s">
        <v>4</v>
      </c>
      <c r="S16" s="440" t="s">
        <v>15</v>
      </c>
      <c r="T16" s="459"/>
      <c r="U16" s="460"/>
      <c r="V16" s="457"/>
    </row>
    <row r="17" spans="1:22" ht="35.25" customHeight="1" x14ac:dyDescent="0.2">
      <c r="A17" s="457"/>
      <c r="B17" s="439"/>
      <c r="C17" s="439"/>
      <c r="D17" s="457"/>
      <c r="E17" s="446"/>
      <c r="F17" s="440"/>
      <c r="G17" s="440"/>
      <c r="H17" s="439"/>
      <c r="I17" s="439"/>
      <c r="J17" s="439"/>
      <c r="K17" s="439"/>
      <c r="L17" s="439"/>
      <c r="M17" s="439"/>
      <c r="N17" s="450"/>
      <c r="O17" s="451"/>
      <c r="P17" s="450"/>
      <c r="Q17" s="451"/>
      <c r="R17" s="440"/>
      <c r="S17" s="440"/>
      <c r="T17" s="450"/>
      <c r="U17" s="451"/>
      <c r="V17" s="457"/>
    </row>
    <row r="18" spans="1:22" ht="65.25" customHeight="1" x14ac:dyDescent="0.2">
      <c r="A18" s="458"/>
      <c r="B18" s="439"/>
      <c r="C18" s="439"/>
      <c r="D18" s="458"/>
      <c r="E18" s="447"/>
      <c r="F18" s="440"/>
      <c r="G18" s="440"/>
      <c r="H18" s="245" t="s">
        <v>9</v>
      </c>
      <c r="I18" s="246" t="s">
        <v>26</v>
      </c>
      <c r="J18" s="228" t="s">
        <v>9</v>
      </c>
      <c r="K18" s="245" t="s">
        <v>26</v>
      </c>
      <c r="L18" s="245" t="s">
        <v>9</v>
      </c>
      <c r="M18" s="245" t="s">
        <v>26</v>
      </c>
      <c r="N18" s="247" t="s">
        <v>9</v>
      </c>
      <c r="O18" s="247" t="s">
        <v>26</v>
      </c>
      <c r="P18" s="247" t="s">
        <v>9</v>
      </c>
      <c r="Q18" s="247" t="s">
        <v>26</v>
      </c>
      <c r="R18" s="440"/>
      <c r="S18" s="440"/>
      <c r="T18" s="248" t="s">
        <v>830</v>
      </c>
      <c r="U18" s="248" t="s">
        <v>8</v>
      </c>
      <c r="V18" s="458"/>
    </row>
    <row r="19" spans="1:22" ht="20.25" customHeight="1" x14ac:dyDescent="0.2">
      <c r="A19" s="245">
        <v>1</v>
      </c>
      <c r="B19" s="245">
        <f>A19+1</f>
        <v>2</v>
      </c>
      <c r="C19" s="245">
        <f t="shared" ref="C19:V19" si="0">B19+1</f>
        <v>3</v>
      </c>
      <c r="D19" s="245">
        <f t="shared" si="0"/>
        <v>4</v>
      </c>
      <c r="E19" s="245">
        <f t="shared" si="0"/>
        <v>5</v>
      </c>
      <c r="F19" s="245">
        <f t="shared" si="0"/>
        <v>6</v>
      </c>
      <c r="G19" s="245">
        <f t="shared" si="0"/>
        <v>7</v>
      </c>
      <c r="H19" s="245">
        <f t="shared" si="0"/>
        <v>8</v>
      </c>
      <c r="I19" s="249">
        <f>H19+1</f>
        <v>9</v>
      </c>
      <c r="J19" s="228">
        <f t="shared" si="0"/>
        <v>10</v>
      </c>
      <c r="K19" s="245">
        <f t="shared" si="0"/>
        <v>11</v>
      </c>
      <c r="L19" s="245">
        <f t="shared" si="0"/>
        <v>12</v>
      </c>
      <c r="M19" s="245">
        <f t="shared" si="0"/>
        <v>13</v>
      </c>
      <c r="N19" s="245">
        <f t="shared" si="0"/>
        <v>14</v>
      </c>
      <c r="O19" s="245">
        <f t="shared" si="0"/>
        <v>15</v>
      </c>
      <c r="P19" s="245">
        <f t="shared" si="0"/>
        <v>16</v>
      </c>
      <c r="Q19" s="245">
        <f t="shared" si="0"/>
        <v>17</v>
      </c>
      <c r="R19" s="245">
        <f t="shared" si="0"/>
        <v>18</v>
      </c>
      <c r="S19" s="245">
        <f t="shared" si="0"/>
        <v>19</v>
      </c>
      <c r="T19" s="245">
        <f t="shared" si="0"/>
        <v>20</v>
      </c>
      <c r="U19" s="245">
        <f t="shared" si="0"/>
        <v>21</v>
      </c>
      <c r="V19" s="245">
        <f t="shared" si="0"/>
        <v>22</v>
      </c>
    </row>
    <row r="20" spans="1:22" s="271" customFormat="1" ht="20.25" customHeight="1" x14ac:dyDescent="0.2">
      <c r="A20" s="278" t="s">
        <v>870</v>
      </c>
      <c r="B20" s="279" t="s">
        <v>84</v>
      </c>
      <c r="C20" s="278" t="s">
        <v>837</v>
      </c>
      <c r="D20" s="296">
        <f>D22+D23</f>
        <v>36.69783000000001</v>
      </c>
      <c r="E20" s="224">
        <v>0</v>
      </c>
      <c r="F20" s="223">
        <v>0</v>
      </c>
      <c r="G20" s="225">
        <v>0</v>
      </c>
      <c r="H20" s="296">
        <f>J20+L20+N20+P20</f>
        <v>36.697830000000003</v>
      </c>
      <c r="I20" s="295">
        <f>I34</f>
        <v>0.78756925</v>
      </c>
      <c r="J20" s="306">
        <f t="shared" ref="J20" si="1">J34</f>
        <v>0.907749996666669</v>
      </c>
      <c r="K20" s="306">
        <f t="shared" ref="K20:O20" si="2">K34</f>
        <v>0.78756925</v>
      </c>
      <c r="L20" s="295">
        <f t="shared" si="2"/>
        <v>13.197035666666668</v>
      </c>
      <c r="M20" s="295">
        <f t="shared" si="2"/>
        <v>0</v>
      </c>
      <c r="N20" s="295">
        <f t="shared" si="2"/>
        <v>20.716775989999999</v>
      </c>
      <c r="O20" s="295">
        <f t="shared" si="2"/>
        <v>0</v>
      </c>
      <c r="P20" s="295">
        <f>P34</f>
        <v>1.876268346666671</v>
      </c>
      <c r="Q20" s="295">
        <f t="shared" ref="Q20" si="3">Q34</f>
        <v>0</v>
      </c>
      <c r="R20" s="225"/>
      <c r="S20" s="225"/>
      <c r="T20" s="224">
        <f>J20-K20</f>
        <v>0.120180746666669</v>
      </c>
      <c r="U20" s="226">
        <f>T20/J20*100</f>
        <v>13.23941031208839</v>
      </c>
      <c r="V20" s="225"/>
    </row>
    <row r="21" spans="1:22" ht="20.25" customHeight="1" x14ac:dyDescent="0.2">
      <c r="A21" s="278" t="s">
        <v>838</v>
      </c>
      <c r="B21" s="279" t="s">
        <v>839</v>
      </c>
      <c r="C21" s="278"/>
      <c r="D21" s="296">
        <f>D26</f>
        <v>9.347999999999999</v>
      </c>
      <c r="E21" s="250">
        <v>0</v>
      </c>
      <c r="F21" s="264"/>
      <c r="G21" s="251"/>
      <c r="H21" s="295">
        <f t="shared" ref="H21:I21" si="4">H26</f>
        <v>0</v>
      </c>
      <c r="I21" s="295">
        <f t="shared" si="4"/>
        <v>0</v>
      </c>
      <c r="J21" s="295">
        <f>J26</f>
        <v>0</v>
      </c>
      <c r="K21" s="295">
        <f t="shared" ref="K21:O21" si="5">K26</f>
        <v>1.7340635100000001</v>
      </c>
      <c r="L21" s="295">
        <f t="shared" si="5"/>
        <v>0</v>
      </c>
      <c r="M21" s="295">
        <f t="shared" si="5"/>
        <v>0</v>
      </c>
      <c r="N21" s="295">
        <f t="shared" si="5"/>
        <v>0</v>
      </c>
      <c r="O21" s="295">
        <f t="shared" si="5"/>
        <v>0</v>
      </c>
      <c r="P21" s="295">
        <f>P26</f>
        <v>9.347999999999999</v>
      </c>
      <c r="Q21" s="295">
        <f t="shared" ref="Q21" si="6">Q26</f>
        <v>0</v>
      </c>
      <c r="R21" s="251"/>
      <c r="S21" s="251"/>
      <c r="T21" s="263"/>
      <c r="U21" s="263"/>
      <c r="V21" s="251"/>
    </row>
    <row r="22" spans="1:22" s="271" customFormat="1" ht="20.25" customHeight="1" x14ac:dyDescent="0.2">
      <c r="A22" s="278" t="s">
        <v>840</v>
      </c>
      <c r="B22" s="279" t="s">
        <v>841</v>
      </c>
      <c r="C22" s="278" t="s">
        <v>837</v>
      </c>
      <c r="D22" s="296">
        <f>D34</f>
        <v>36.69783000000001</v>
      </c>
      <c r="E22" s="224">
        <v>0</v>
      </c>
      <c r="F22" s="273">
        <v>0</v>
      </c>
      <c r="G22" s="225">
        <v>0</v>
      </c>
      <c r="H22" s="308">
        <v>0</v>
      </c>
      <c r="I22" s="308">
        <v>0</v>
      </c>
      <c r="J22" s="307">
        <v>0</v>
      </c>
      <c r="K22" s="307">
        <v>0</v>
      </c>
      <c r="L22" s="308">
        <v>0</v>
      </c>
      <c r="M22" s="308">
        <v>0</v>
      </c>
      <c r="N22" s="308">
        <v>0</v>
      </c>
      <c r="O22" s="308">
        <v>0</v>
      </c>
      <c r="P22" s="308">
        <v>0</v>
      </c>
      <c r="Q22" s="308">
        <v>0</v>
      </c>
      <c r="R22" s="225"/>
      <c r="S22" s="225"/>
      <c r="T22" s="224"/>
      <c r="U22" s="226"/>
      <c r="V22" s="225"/>
    </row>
    <row r="23" spans="1:22" ht="20.25" customHeight="1" x14ac:dyDescent="0.2">
      <c r="A23" s="278" t="s">
        <v>842</v>
      </c>
      <c r="B23" s="279" t="s">
        <v>843</v>
      </c>
      <c r="C23" s="278" t="s">
        <v>837</v>
      </c>
      <c r="D23" s="296">
        <v>0</v>
      </c>
      <c r="E23" s="250">
        <v>0</v>
      </c>
      <c r="F23" s="264">
        <v>0</v>
      </c>
      <c r="G23" s="251">
        <v>0</v>
      </c>
      <c r="H23" s="308">
        <v>0</v>
      </c>
      <c r="I23" s="308">
        <v>0</v>
      </c>
      <c r="J23" s="307">
        <v>0</v>
      </c>
      <c r="K23" s="307">
        <v>0</v>
      </c>
      <c r="L23" s="308">
        <v>0</v>
      </c>
      <c r="M23" s="308">
        <v>0</v>
      </c>
      <c r="N23" s="308">
        <v>0</v>
      </c>
      <c r="O23" s="308">
        <v>0</v>
      </c>
      <c r="P23" s="308">
        <v>0</v>
      </c>
      <c r="Q23" s="308">
        <v>0</v>
      </c>
      <c r="R23" s="251"/>
      <c r="S23" s="251"/>
      <c r="T23" s="251"/>
      <c r="U23" s="251"/>
      <c r="V23" s="251"/>
    </row>
    <row r="24" spans="1:22" ht="20.25" customHeight="1" x14ac:dyDescent="0.2">
      <c r="A24" s="278" t="s">
        <v>844</v>
      </c>
      <c r="B24" s="279" t="s">
        <v>845</v>
      </c>
      <c r="C24" s="278" t="s">
        <v>837</v>
      </c>
      <c r="D24" s="296">
        <v>0</v>
      </c>
      <c r="E24" s="250">
        <v>0</v>
      </c>
      <c r="F24" s="264">
        <v>0</v>
      </c>
      <c r="G24" s="251"/>
      <c r="H24" s="308">
        <v>0</v>
      </c>
      <c r="I24" s="308">
        <v>0</v>
      </c>
      <c r="J24" s="307">
        <v>0</v>
      </c>
      <c r="K24" s="307">
        <v>0</v>
      </c>
      <c r="L24" s="308">
        <v>0</v>
      </c>
      <c r="M24" s="308">
        <v>0</v>
      </c>
      <c r="N24" s="308">
        <v>0</v>
      </c>
      <c r="O24" s="308">
        <v>0</v>
      </c>
      <c r="P24" s="308">
        <v>0</v>
      </c>
      <c r="Q24" s="308">
        <v>0</v>
      </c>
      <c r="R24" s="251"/>
      <c r="S24" s="251"/>
      <c r="T24" s="251"/>
      <c r="U24" s="251"/>
      <c r="V24" s="251"/>
    </row>
    <row r="25" spans="1:22" ht="20.25" customHeight="1" x14ac:dyDescent="0.2">
      <c r="A25" s="278">
        <v>1</v>
      </c>
      <c r="B25" s="279" t="s">
        <v>846</v>
      </c>
      <c r="C25" s="278" t="s">
        <v>837</v>
      </c>
      <c r="D25" s="296">
        <v>0</v>
      </c>
      <c r="E25" s="250"/>
      <c r="F25" s="264">
        <v>0</v>
      </c>
      <c r="G25" s="251">
        <v>0</v>
      </c>
      <c r="H25" s="308">
        <v>0</v>
      </c>
      <c r="I25" s="308">
        <v>0</v>
      </c>
      <c r="J25" s="307">
        <v>0</v>
      </c>
      <c r="K25" s="307">
        <v>0</v>
      </c>
      <c r="L25" s="308">
        <v>0</v>
      </c>
      <c r="M25" s="308">
        <v>0</v>
      </c>
      <c r="N25" s="308">
        <v>0</v>
      </c>
      <c r="O25" s="308">
        <v>0</v>
      </c>
      <c r="P25" s="308">
        <v>0</v>
      </c>
      <c r="Q25" s="308">
        <v>0</v>
      </c>
      <c r="R25" s="251"/>
      <c r="S25" s="251"/>
      <c r="T25" s="251"/>
      <c r="U25" s="251"/>
      <c r="V25" s="251"/>
    </row>
    <row r="26" spans="1:22" ht="27.75" customHeight="1" x14ac:dyDescent="0.2">
      <c r="A26" s="278" t="s">
        <v>90</v>
      </c>
      <c r="B26" s="279" t="s">
        <v>847</v>
      </c>
      <c r="C26" s="278" t="s">
        <v>837</v>
      </c>
      <c r="D26" s="296">
        <f>D27</f>
        <v>9.347999999999999</v>
      </c>
      <c r="E26" s="250"/>
      <c r="F26" s="264">
        <v>0</v>
      </c>
      <c r="G26" s="251">
        <v>0</v>
      </c>
      <c r="H26" s="308">
        <f t="shared" ref="H26:I26" si="7">H27</f>
        <v>0</v>
      </c>
      <c r="I26" s="308">
        <f t="shared" si="7"/>
        <v>0</v>
      </c>
      <c r="J26" s="308">
        <f t="shared" ref="J26" si="8">J27</f>
        <v>0</v>
      </c>
      <c r="K26" s="308">
        <f t="shared" ref="K26:O26" si="9">K27</f>
        <v>1.7340635100000001</v>
      </c>
      <c r="L26" s="308">
        <f t="shared" si="9"/>
        <v>0</v>
      </c>
      <c r="M26" s="308">
        <f t="shared" si="9"/>
        <v>0</v>
      </c>
      <c r="N26" s="308">
        <f t="shared" si="9"/>
        <v>0</v>
      </c>
      <c r="O26" s="308">
        <f t="shared" si="9"/>
        <v>0</v>
      </c>
      <c r="P26" s="308">
        <f>P27</f>
        <v>9.347999999999999</v>
      </c>
      <c r="Q26" s="308">
        <f t="shared" ref="Q26" si="10">Q27</f>
        <v>0</v>
      </c>
      <c r="R26" s="251"/>
      <c r="S26" s="251"/>
      <c r="T26" s="251"/>
      <c r="U26" s="251"/>
      <c r="V26" s="251"/>
    </row>
    <row r="27" spans="1:22" ht="39.75" customHeight="1" x14ac:dyDescent="0.2">
      <c r="A27" s="278" t="s">
        <v>92</v>
      </c>
      <c r="B27" s="279" t="s">
        <v>848</v>
      </c>
      <c r="C27" s="278" t="s">
        <v>837</v>
      </c>
      <c r="D27" s="297">
        <f>D28+D30+D32</f>
        <v>9.347999999999999</v>
      </c>
      <c r="E27" s="250">
        <f>I27</f>
        <v>0</v>
      </c>
      <c r="F27" s="265">
        <v>0</v>
      </c>
      <c r="G27" s="251">
        <v>0</v>
      </c>
      <c r="H27" s="308">
        <f t="shared" ref="H27:I27" si="11">H28+H30+H32</f>
        <v>0</v>
      </c>
      <c r="I27" s="308">
        <f t="shared" si="11"/>
        <v>0</v>
      </c>
      <c r="J27" s="308">
        <f t="shared" ref="J27" si="12">J28+J30+J32</f>
        <v>0</v>
      </c>
      <c r="K27" s="308">
        <f t="shared" ref="K27:O27" si="13">K28+K30+K32</f>
        <v>1.7340635100000001</v>
      </c>
      <c r="L27" s="308">
        <f t="shared" si="13"/>
        <v>0</v>
      </c>
      <c r="M27" s="308">
        <f t="shared" si="13"/>
        <v>0</v>
      </c>
      <c r="N27" s="308">
        <f t="shared" si="13"/>
        <v>0</v>
      </c>
      <c r="O27" s="308">
        <f t="shared" si="13"/>
        <v>0</v>
      </c>
      <c r="P27" s="308">
        <f>P28+P30+P32</f>
        <v>9.347999999999999</v>
      </c>
      <c r="Q27" s="308">
        <f t="shared" ref="Q27" si="14">Q28+Q30+Q32</f>
        <v>0</v>
      </c>
      <c r="R27" s="251"/>
      <c r="S27" s="251"/>
      <c r="T27" s="251"/>
      <c r="U27" s="251"/>
      <c r="V27" s="251"/>
    </row>
    <row r="28" spans="1:22" ht="14.25" customHeight="1" x14ac:dyDescent="0.2">
      <c r="A28" s="278" t="s">
        <v>93</v>
      </c>
      <c r="B28" s="279" t="s">
        <v>849</v>
      </c>
      <c r="C28" s="278" t="s">
        <v>891</v>
      </c>
      <c r="D28" s="296">
        <v>7.8011999999999997</v>
      </c>
      <c r="E28" s="250"/>
      <c r="F28" s="264">
        <v>0</v>
      </c>
      <c r="G28" s="251">
        <v>0</v>
      </c>
      <c r="H28" s="308">
        <v>0</v>
      </c>
      <c r="I28" s="308">
        <v>0</v>
      </c>
      <c r="J28" s="307">
        <v>0</v>
      </c>
      <c r="K28" s="307">
        <f>584016.93/1000000</f>
        <v>0.5840169300000001</v>
      </c>
      <c r="L28" s="308">
        <v>0</v>
      </c>
      <c r="M28" s="308">
        <v>0</v>
      </c>
      <c r="N28" s="308">
        <v>0</v>
      </c>
      <c r="O28" s="308">
        <v>0</v>
      </c>
      <c r="P28" s="308">
        <v>7.8011999999999997</v>
      </c>
      <c r="Q28" s="308">
        <v>0</v>
      </c>
      <c r="R28" s="251"/>
      <c r="S28" s="251"/>
      <c r="T28" s="251"/>
      <c r="U28" s="251"/>
      <c r="V28" s="251"/>
    </row>
    <row r="29" spans="1:22" ht="30.75" customHeight="1" x14ac:dyDescent="0.2">
      <c r="A29" s="278" t="s">
        <v>780</v>
      </c>
      <c r="B29" s="279" t="s">
        <v>780</v>
      </c>
      <c r="C29" s="278"/>
      <c r="D29" s="296">
        <v>0</v>
      </c>
      <c r="E29" s="250"/>
      <c r="F29" s="264"/>
      <c r="G29" s="251"/>
      <c r="H29" s="295">
        <v>0</v>
      </c>
      <c r="I29" s="295">
        <v>0</v>
      </c>
      <c r="J29" s="306">
        <v>0</v>
      </c>
      <c r="K29" s="306">
        <v>0</v>
      </c>
      <c r="L29" s="295">
        <v>0</v>
      </c>
      <c r="M29" s="295">
        <v>0</v>
      </c>
      <c r="N29" s="295">
        <v>0</v>
      </c>
      <c r="O29" s="295">
        <v>0</v>
      </c>
      <c r="P29" s="295"/>
      <c r="Q29" s="295">
        <v>0</v>
      </c>
      <c r="R29" s="251"/>
      <c r="S29" s="251"/>
      <c r="T29" s="251"/>
      <c r="U29" s="251"/>
      <c r="V29" s="251"/>
    </row>
    <row r="30" spans="1:22" ht="38.25" customHeight="1" x14ac:dyDescent="0.2">
      <c r="A30" s="278" t="s">
        <v>95</v>
      </c>
      <c r="B30" s="279" t="s">
        <v>850</v>
      </c>
      <c r="C30" s="278" t="s">
        <v>892</v>
      </c>
      <c r="D30" s="296">
        <v>1.5468</v>
      </c>
      <c r="E30" s="250">
        <v>0</v>
      </c>
      <c r="F30" s="264">
        <v>0</v>
      </c>
      <c r="G30" s="251">
        <v>0</v>
      </c>
      <c r="H30" s="308">
        <v>0</v>
      </c>
      <c r="I30" s="308">
        <v>0</v>
      </c>
      <c r="J30" s="307">
        <v>0</v>
      </c>
      <c r="K30" s="307">
        <f>1012047.58/1000000</f>
        <v>1.0120475799999999</v>
      </c>
      <c r="L30" s="308">
        <v>0</v>
      </c>
      <c r="M30" s="308">
        <v>0</v>
      </c>
      <c r="N30" s="308">
        <v>0</v>
      </c>
      <c r="O30" s="308">
        <v>0</v>
      </c>
      <c r="P30" s="308">
        <v>1.5468</v>
      </c>
      <c r="Q30" s="308">
        <v>0</v>
      </c>
      <c r="R30" s="251"/>
      <c r="S30" s="251"/>
      <c r="T30" s="251"/>
      <c r="U30" s="251"/>
      <c r="V30" s="251"/>
    </row>
    <row r="31" spans="1:22" ht="39" customHeight="1" x14ac:dyDescent="0.2">
      <c r="A31" s="278" t="s">
        <v>780</v>
      </c>
      <c r="B31" s="279" t="s">
        <v>780</v>
      </c>
      <c r="C31" s="278"/>
      <c r="D31" s="296">
        <v>0</v>
      </c>
      <c r="E31" s="250"/>
      <c r="F31" s="264"/>
      <c r="G31" s="251"/>
      <c r="H31" s="295">
        <v>0</v>
      </c>
      <c r="I31" s="295">
        <v>0</v>
      </c>
      <c r="J31" s="306">
        <v>0</v>
      </c>
      <c r="K31" s="306">
        <v>0</v>
      </c>
      <c r="L31" s="295">
        <v>0</v>
      </c>
      <c r="M31" s="295">
        <v>0</v>
      </c>
      <c r="N31" s="295">
        <v>0</v>
      </c>
      <c r="O31" s="295">
        <v>0</v>
      </c>
      <c r="P31" s="295"/>
      <c r="Q31" s="295">
        <v>0</v>
      </c>
      <c r="R31" s="251"/>
      <c r="S31" s="251"/>
      <c r="T31" s="251"/>
      <c r="U31" s="251"/>
      <c r="V31" s="251"/>
    </row>
    <row r="32" spans="1:22" ht="27.75" customHeight="1" x14ac:dyDescent="0.2">
      <c r="A32" s="278" t="s">
        <v>97</v>
      </c>
      <c r="B32" s="279" t="s">
        <v>851</v>
      </c>
      <c r="C32" s="278" t="s">
        <v>893</v>
      </c>
      <c r="D32" s="296">
        <v>0</v>
      </c>
      <c r="E32" s="246">
        <f t="shared" ref="E32:E34" si="15">I32</f>
        <v>0</v>
      </c>
      <c r="F32" s="264">
        <v>0</v>
      </c>
      <c r="G32" s="245">
        <v>0</v>
      </c>
      <c r="H32" s="308">
        <v>0</v>
      </c>
      <c r="I32" s="308">
        <v>0</v>
      </c>
      <c r="J32" s="307">
        <v>0</v>
      </c>
      <c r="K32" s="307">
        <f>K33</f>
        <v>0.13799900000000001</v>
      </c>
      <c r="L32" s="308">
        <v>0</v>
      </c>
      <c r="M32" s="308">
        <v>0</v>
      </c>
      <c r="N32" s="308">
        <v>0</v>
      </c>
      <c r="O32" s="308">
        <v>0</v>
      </c>
      <c r="P32" s="308">
        <v>0</v>
      </c>
      <c r="Q32" s="308">
        <v>0</v>
      </c>
      <c r="R32" s="245"/>
      <c r="S32" s="245"/>
      <c r="T32" s="250"/>
      <c r="U32" s="252"/>
      <c r="V32" s="245"/>
    </row>
    <row r="33" spans="1:22" ht="29.25" customHeight="1" x14ac:dyDescent="0.2">
      <c r="A33" s="278" t="s">
        <v>894</v>
      </c>
      <c r="B33" s="279" t="s">
        <v>895</v>
      </c>
      <c r="C33" s="278" t="s">
        <v>893</v>
      </c>
      <c r="D33" s="297">
        <v>0</v>
      </c>
      <c r="E33" s="246"/>
      <c r="F33" s="265"/>
      <c r="G33" s="245"/>
      <c r="H33" s="295">
        <v>0</v>
      </c>
      <c r="I33" s="295">
        <v>0</v>
      </c>
      <c r="J33" s="306">
        <v>0</v>
      </c>
      <c r="K33" s="306">
        <v>0.13799900000000001</v>
      </c>
      <c r="L33" s="295">
        <v>0</v>
      </c>
      <c r="M33" s="295">
        <v>0</v>
      </c>
      <c r="N33" s="295">
        <v>0</v>
      </c>
      <c r="O33" s="295">
        <v>0</v>
      </c>
      <c r="P33" s="295"/>
      <c r="Q33" s="295">
        <v>0</v>
      </c>
      <c r="R33" s="245"/>
      <c r="S33" s="245"/>
      <c r="T33" s="250"/>
      <c r="U33" s="252"/>
      <c r="V33" s="245"/>
    </row>
    <row r="34" spans="1:22" s="257" customFormat="1" ht="29.25" customHeight="1" x14ac:dyDescent="0.2">
      <c r="A34" s="278" t="s">
        <v>108</v>
      </c>
      <c r="B34" s="279" t="s">
        <v>852</v>
      </c>
      <c r="C34" s="278" t="s">
        <v>837</v>
      </c>
      <c r="D34" s="298">
        <f>D35+D74+D81+D84</f>
        <v>36.69783000000001</v>
      </c>
      <c r="E34" s="253">
        <f t="shared" si="15"/>
        <v>0.78756925</v>
      </c>
      <c r="F34" s="266">
        <v>0</v>
      </c>
      <c r="G34" s="254">
        <v>0</v>
      </c>
      <c r="H34" s="295">
        <f>H35+H74+H81+H84</f>
        <v>36.69783000000001</v>
      </c>
      <c r="I34" s="295">
        <f>I35+I74+I81+I84</f>
        <v>0.78756925</v>
      </c>
      <c r="J34" s="306">
        <f t="shared" ref="J34" si="16">J35+J74+J81+J84</f>
        <v>0.907749996666669</v>
      </c>
      <c r="K34" s="309">
        <f t="shared" ref="K34:O34" si="17">K35+K74+K81+K84</f>
        <v>0.78756925</v>
      </c>
      <c r="L34" s="295">
        <f t="shared" si="17"/>
        <v>13.197035666666668</v>
      </c>
      <c r="M34" s="295">
        <f t="shared" si="17"/>
        <v>0</v>
      </c>
      <c r="N34" s="295">
        <f t="shared" si="17"/>
        <v>20.716775989999999</v>
      </c>
      <c r="O34" s="295">
        <f t="shared" si="17"/>
        <v>0</v>
      </c>
      <c r="P34" s="295">
        <f>P35+P74+P81+P84</f>
        <v>1.876268346666671</v>
      </c>
      <c r="Q34" s="295">
        <f t="shared" ref="Q34" si="18">Q35+Q74+Q81+Q84</f>
        <v>0</v>
      </c>
      <c r="R34" s="254"/>
      <c r="S34" s="254"/>
      <c r="T34" s="255"/>
      <c r="U34" s="256"/>
      <c r="V34" s="254"/>
    </row>
    <row r="35" spans="1:22" s="257" customFormat="1" ht="27.75" customHeight="1" x14ac:dyDescent="0.2">
      <c r="A35" s="278" t="s">
        <v>109</v>
      </c>
      <c r="B35" s="279" t="s">
        <v>853</v>
      </c>
      <c r="C35" s="278" t="s">
        <v>837</v>
      </c>
      <c r="D35" s="298">
        <f>D36+D61</f>
        <v>15.112395200000002</v>
      </c>
      <c r="E35" s="253"/>
      <c r="F35" s="266">
        <v>0</v>
      </c>
      <c r="G35" s="254">
        <v>0</v>
      </c>
      <c r="H35" s="295">
        <f t="shared" ref="H35:I35" si="19">H36+H61</f>
        <v>15.112395200000002</v>
      </c>
      <c r="I35" s="295">
        <f t="shared" si="19"/>
        <v>0</v>
      </c>
      <c r="J35" s="306">
        <f t="shared" ref="J35" si="20">J36+J61</f>
        <v>0</v>
      </c>
      <c r="K35" s="306">
        <f t="shared" ref="K35:Q35" si="21">K36+K61</f>
        <v>0</v>
      </c>
      <c r="L35" s="295">
        <f t="shared" si="21"/>
        <v>7.5466130000000007</v>
      </c>
      <c r="M35" s="295">
        <f t="shared" si="21"/>
        <v>0</v>
      </c>
      <c r="N35" s="295">
        <f t="shared" si="21"/>
        <v>6.5943972000000004</v>
      </c>
      <c r="O35" s="295">
        <f t="shared" si="21"/>
        <v>0</v>
      </c>
      <c r="P35" s="295">
        <f t="shared" si="21"/>
        <v>0.97138500000000005</v>
      </c>
      <c r="Q35" s="295">
        <f t="shared" si="21"/>
        <v>0</v>
      </c>
      <c r="R35" s="254"/>
      <c r="S35" s="254"/>
      <c r="T35" s="254"/>
      <c r="U35" s="254"/>
      <c r="V35" s="254"/>
    </row>
    <row r="36" spans="1:22" s="257" customFormat="1" ht="19.5" customHeight="1" x14ac:dyDescent="0.2">
      <c r="A36" s="278" t="s">
        <v>110</v>
      </c>
      <c r="B36" s="279" t="s">
        <v>854</v>
      </c>
      <c r="C36" s="278" t="s">
        <v>837</v>
      </c>
      <c r="D36" s="295">
        <f>D37+D38+D39+D45</f>
        <v>8.8729860000000009</v>
      </c>
      <c r="E36" s="255">
        <v>0</v>
      </c>
      <c r="F36" s="267">
        <v>0</v>
      </c>
      <c r="G36" s="258">
        <v>0</v>
      </c>
      <c r="H36" s="295">
        <f>H38+H39+H45+H37</f>
        <v>8.8729860000000009</v>
      </c>
      <c r="I36" s="295">
        <f>I38+I39+I45+I37</f>
        <v>0</v>
      </c>
      <c r="J36" s="306">
        <f t="shared" ref="J36" si="22">J38+J39+J45+J37</f>
        <v>0</v>
      </c>
      <c r="K36" s="306">
        <f t="shared" ref="K36:Q36" si="23">K38+K39+K45+K37</f>
        <v>0</v>
      </c>
      <c r="L36" s="295">
        <f t="shared" si="23"/>
        <v>5.100766000000001</v>
      </c>
      <c r="M36" s="295">
        <f t="shared" si="23"/>
        <v>0</v>
      </c>
      <c r="N36" s="295">
        <f t="shared" si="23"/>
        <v>2.8008350000000002</v>
      </c>
      <c r="O36" s="295">
        <f t="shared" si="23"/>
        <v>0</v>
      </c>
      <c r="P36" s="295">
        <f t="shared" si="23"/>
        <v>0.97138500000000005</v>
      </c>
      <c r="Q36" s="295">
        <f t="shared" si="23"/>
        <v>0</v>
      </c>
      <c r="R36" s="258"/>
      <c r="S36" s="258"/>
      <c r="T36" s="258"/>
      <c r="U36" s="258"/>
      <c r="V36" s="258"/>
    </row>
    <row r="37" spans="1:22" ht="28.5" customHeight="1" x14ac:dyDescent="0.2">
      <c r="A37" s="280" t="s">
        <v>725</v>
      </c>
      <c r="B37" s="281" t="s">
        <v>896</v>
      </c>
      <c r="C37" s="280" t="s">
        <v>897</v>
      </c>
      <c r="D37" s="299">
        <f>1.165662/1.2</f>
        <v>0.97138500000000005</v>
      </c>
      <c r="E37" s="250">
        <v>0</v>
      </c>
      <c r="F37" s="268">
        <v>0</v>
      </c>
      <c r="G37" s="251">
        <v>0</v>
      </c>
      <c r="H37" s="319">
        <f>J37+L37+N37+P37</f>
        <v>0.97138500000000005</v>
      </c>
      <c r="I37" s="319">
        <f>K37+M37+O37+Q37</f>
        <v>0</v>
      </c>
      <c r="J37" s="310">
        <v>0</v>
      </c>
      <c r="K37" s="310">
        <v>0</v>
      </c>
      <c r="L37" s="319">
        <v>0</v>
      </c>
      <c r="M37" s="319">
        <v>0</v>
      </c>
      <c r="N37" s="319">
        <v>0</v>
      </c>
      <c r="O37" s="319">
        <v>0</v>
      </c>
      <c r="P37" s="320">
        <v>0.97138500000000005</v>
      </c>
      <c r="Q37" s="319">
        <v>0</v>
      </c>
      <c r="R37" s="251"/>
      <c r="S37" s="251"/>
      <c r="T37" s="251"/>
      <c r="U37" s="251"/>
      <c r="V37" s="251"/>
    </row>
    <row r="38" spans="1:22" ht="23.25" customHeight="1" x14ac:dyDescent="0.2">
      <c r="A38" s="280" t="s">
        <v>898</v>
      </c>
      <c r="B38" s="281" t="s">
        <v>899</v>
      </c>
      <c r="C38" s="280" t="s">
        <v>900</v>
      </c>
      <c r="D38" s="299">
        <f>0.9768/1.2</f>
        <v>0.81400000000000006</v>
      </c>
      <c r="E38" s="250">
        <v>0</v>
      </c>
      <c r="F38" s="268">
        <v>0</v>
      </c>
      <c r="G38" s="251">
        <v>0</v>
      </c>
      <c r="H38" s="320">
        <f t="shared" ref="H38:I39" si="24">J38+L38+N38+P38</f>
        <v>0.81400000000000006</v>
      </c>
      <c r="I38" s="319">
        <f t="shared" si="24"/>
        <v>0</v>
      </c>
      <c r="J38" s="310">
        <v>0</v>
      </c>
      <c r="K38" s="310">
        <v>0</v>
      </c>
      <c r="L38" s="319">
        <v>0.81400000000000006</v>
      </c>
      <c r="M38" s="319">
        <v>0</v>
      </c>
      <c r="N38" s="324">
        <v>0</v>
      </c>
      <c r="O38" s="319">
        <v>0</v>
      </c>
      <c r="P38" s="319">
        <v>0</v>
      </c>
      <c r="Q38" s="319">
        <v>0</v>
      </c>
      <c r="R38" s="251"/>
      <c r="S38" s="251"/>
      <c r="T38" s="251"/>
      <c r="U38" s="251"/>
      <c r="V38" s="251"/>
    </row>
    <row r="39" spans="1:22" ht="39" customHeight="1" x14ac:dyDescent="0.2">
      <c r="A39" s="280" t="s">
        <v>726</v>
      </c>
      <c r="B39" s="281" t="s">
        <v>901</v>
      </c>
      <c r="C39" s="280" t="s">
        <v>902</v>
      </c>
      <c r="D39" s="299">
        <f>D40+D41+D42+D43+D44</f>
        <v>2.8008350000000002</v>
      </c>
      <c r="E39" s="246">
        <v>0</v>
      </c>
      <c r="F39" s="269">
        <v>0</v>
      </c>
      <c r="G39" s="245">
        <v>0</v>
      </c>
      <c r="H39" s="319">
        <f t="shared" si="24"/>
        <v>2.8008350000000002</v>
      </c>
      <c r="I39" s="319">
        <f t="shared" si="24"/>
        <v>0</v>
      </c>
      <c r="J39" s="310">
        <f>J40+J41+J42+J43+J44</f>
        <v>0</v>
      </c>
      <c r="K39" s="310">
        <f>K40+K41+K42+K43+K44</f>
        <v>0</v>
      </c>
      <c r="L39" s="319">
        <f t="shared" ref="L39" si="25">L40+L41+L42+L43+L44</f>
        <v>0</v>
      </c>
      <c r="M39" s="319">
        <f>M40+M41+M42+M43+M44</f>
        <v>0</v>
      </c>
      <c r="N39" s="319">
        <f t="shared" ref="N39" si="26">N40+N41+N42+N43+N44</f>
        <v>2.8008350000000002</v>
      </c>
      <c r="O39" s="319">
        <f>O40+O41+O42+O43+O44</f>
        <v>0</v>
      </c>
      <c r="P39" s="319">
        <f t="shared" ref="P39" si="27">P40+P41+P42+P43+P44</f>
        <v>0</v>
      </c>
      <c r="Q39" s="319">
        <f>Q40+Q41+Q42+Q43+Q44</f>
        <v>0</v>
      </c>
      <c r="R39" s="245"/>
      <c r="S39" s="245"/>
      <c r="T39" s="250"/>
      <c r="U39" s="252"/>
      <c r="V39" s="245"/>
    </row>
    <row r="40" spans="1:22" ht="55.5" customHeight="1" x14ac:dyDescent="0.2">
      <c r="A40" s="282" t="s">
        <v>871</v>
      </c>
      <c r="B40" s="283" t="s">
        <v>903</v>
      </c>
      <c r="C40" s="282" t="s">
        <v>904</v>
      </c>
      <c r="D40" s="300">
        <f>0.6722004/1.2</f>
        <v>0.56016700000000008</v>
      </c>
      <c r="E40" s="246">
        <v>0</v>
      </c>
      <c r="F40" s="269">
        <v>0</v>
      </c>
      <c r="G40" s="245">
        <v>0</v>
      </c>
      <c r="H40" s="321">
        <v>0</v>
      </c>
      <c r="I40" s="321">
        <v>0</v>
      </c>
      <c r="J40" s="311">
        <v>0</v>
      </c>
      <c r="K40" s="311">
        <v>0</v>
      </c>
      <c r="L40" s="321">
        <v>0</v>
      </c>
      <c r="M40" s="321">
        <v>0</v>
      </c>
      <c r="N40" s="321">
        <v>0.56016700000000008</v>
      </c>
      <c r="O40" s="321">
        <v>0</v>
      </c>
      <c r="P40" s="321">
        <v>0</v>
      </c>
      <c r="Q40" s="321">
        <v>0</v>
      </c>
      <c r="R40" s="245"/>
      <c r="S40" s="245"/>
      <c r="T40" s="250"/>
      <c r="U40" s="252"/>
      <c r="V40" s="245"/>
    </row>
    <row r="41" spans="1:22" ht="32.25" customHeight="1" x14ac:dyDescent="0.2">
      <c r="A41" s="282" t="s">
        <v>872</v>
      </c>
      <c r="B41" s="283" t="s">
        <v>905</v>
      </c>
      <c r="C41" s="282" t="s">
        <v>906</v>
      </c>
      <c r="D41" s="300">
        <f>0.6722004/1.2</f>
        <v>0.56016700000000008</v>
      </c>
      <c r="E41" s="246">
        <v>0</v>
      </c>
      <c r="F41" s="269">
        <v>0</v>
      </c>
      <c r="G41" s="245">
        <v>0</v>
      </c>
      <c r="H41" s="321">
        <v>0</v>
      </c>
      <c r="I41" s="321">
        <v>0</v>
      </c>
      <c r="J41" s="311">
        <v>0</v>
      </c>
      <c r="K41" s="311">
        <v>0</v>
      </c>
      <c r="L41" s="321">
        <v>0</v>
      </c>
      <c r="M41" s="321">
        <v>0</v>
      </c>
      <c r="N41" s="321">
        <v>0.56016700000000008</v>
      </c>
      <c r="O41" s="321">
        <v>0</v>
      </c>
      <c r="P41" s="321">
        <v>0</v>
      </c>
      <c r="Q41" s="321">
        <v>0</v>
      </c>
      <c r="R41" s="245"/>
      <c r="S41" s="245"/>
      <c r="T41" s="250"/>
      <c r="U41" s="252"/>
      <c r="V41" s="245"/>
    </row>
    <row r="42" spans="1:22" ht="30" customHeight="1" x14ac:dyDescent="0.2">
      <c r="A42" s="282" t="s">
        <v>873</v>
      </c>
      <c r="B42" s="283" t="s">
        <v>907</v>
      </c>
      <c r="C42" s="282" t="s">
        <v>908</v>
      </c>
      <c r="D42" s="300">
        <f>0.6722004/1.2</f>
        <v>0.56016700000000008</v>
      </c>
      <c r="E42" s="246">
        <v>0</v>
      </c>
      <c r="F42" s="269">
        <v>0</v>
      </c>
      <c r="G42" s="245">
        <v>0</v>
      </c>
      <c r="H42" s="321">
        <v>0</v>
      </c>
      <c r="I42" s="321">
        <v>0</v>
      </c>
      <c r="J42" s="311">
        <v>0</v>
      </c>
      <c r="K42" s="311">
        <v>0</v>
      </c>
      <c r="L42" s="321">
        <v>0</v>
      </c>
      <c r="M42" s="321">
        <v>0</v>
      </c>
      <c r="N42" s="321">
        <v>0.56016700000000008</v>
      </c>
      <c r="O42" s="321">
        <v>0</v>
      </c>
      <c r="P42" s="321">
        <v>0</v>
      </c>
      <c r="Q42" s="321">
        <v>0</v>
      </c>
      <c r="R42" s="245"/>
      <c r="S42" s="245"/>
      <c r="T42" s="250"/>
      <c r="U42" s="252"/>
      <c r="V42" s="245"/>
    </row>
    <row r="43" spans="1:22" ht="47.25" customHeight="1" x14ac:dyDescent="0.2">
      <c r="A43" s="282" t="s">
        <v>874</v>
      </c>
      <c r="B43" s="283" t="s">
        <v>909</v>
      </c>
      <c r="C43" s="282" t="s">
        <v>910</v>
      </c>
      <c r="D43" s="300">
        <f>0.6722004/1.2</f>
        <v>0.56016700000000008</v>
      </c>
      <c r="E43" s="246">
        <v>0</v>
      </c>
      <c r="F43" s="269">
        <v>0</v>
      </c>
      <c r="G43" s="245">
        <v>0</v>
      </c>
      <c r="H43" s="321">
        <v>0</v>
      </c>
      <c r="I43" s="321">
        <v>0</v>
      </c>
      <c r="J43" s="311">
        <v>0</v>
      </c>
      <c r="K43" s="311">
        <v>0</v>
      </c>
      <c r="L43" s="321">
        <v>0</v>
      </c>
      <c r="M43" s="321">
        <v>0</v>
      </c>
      <c r="N43" s="321">
        <v>0.56016700000000008</v>
      </c>
      <c r="O43" s="321">
        <v>0</v>
      </c>
      <c r="P43" s="321">
        <v>0</v>
      </c>
      <c r="Q43" s="321">
        <v>0</v>
      </c>
      <c r="R43" s="245"/>
      <c r="S43" s="245"/>
      <c r="T43" s="250"/>
      <c r="U43" s="252"/>
      <c r="V43" s="245"/>
    </row>
    <row r="44" spans="1:22" ht="31.5" customHeight="1" x14ac:dyDescent="0.2">
      <c r="A44" s="282" t="s">
        <v>875</v>
      </c>
      <c r="B44" s="283" t="s">
        <v>911</v>
      </c>
      <c r="C44" s="282" t="s">
        <v>912</v>
      </c>
      <c r="D44" s="300">
        <f>0.6722004/1.2</f>
        <v>0.56016700000000008</v>
      </c>
      <c r="E44" s="246">
        <v>0</v>
      </c>
      <c r="F44" s="269">
        <v>0</v>
      </c>
      <c r="G44" s="245">
        <v>0</v>
      </c>
      <c r="H44" s="321">
        <v>0</v>
      </c>
      <c r="I44" s="321">
        <v>0</v>
      </c>
      <c r="J44" s="311">
        <v>0</v>
      </c>
      <c r="K44" s="311">
        <v>0</v>
      </c>
      <c r="L44" s="321">
        <v>0</v>
      </c>
      <c r="M44" s="321">
        <v>0</v>
      </c>
      <c r="N44" s="321">
        <v>0.56016700000000008</v>
      </c>
      <c r="O44" s="321">
        <v>0</v>
      </c>
      <c r="P44" s="321">
        <v>0</v>
      </c>
      <c r="Q44" s="321">
        <v>0</v>
      </c>
      <c r="R44" s="245"/>
      <c r="S44" s="245"/>
      <c r="T44" s="245"/>
      <c r="U44" s="245"/>
      <c r="V44" s="245"/>
    </row>
    <row r="45" spans="1:22" ht="30" customHeight="1" x14ac:dyDescent="0.2">
      <c r="A45" s="280" t="s">
        <v>727</v>
      </c>
      <c r="B45" s="281" t="s">
        <v>913</v>
      </c>
      <c r="C45" s="280" t="s">
        <v>914</v>
      </c>
      <c r="D45" s="299">
        <f>D46+D47+D48+D49+D50+D51+D52+D53+D54+D55+D56+D57+D58+D59+D60</f>
        <v>4.286766000000001</v>
      </c>
      <c r="E45" s="246">
        <v>0</v>
      </c>
      <c r="F45" s="269">
        <v>0</v>
      </c>
      <c r="G45" s="245">
        <v>0</v>
      </c>
      <c r="H45" s="319">
        <f>J45+L45+N45+P45</f>
        <v>4.286766000000001</v>
      </c>
      <c r="I45" s="319">
        <f>K45+M45+O45+Q45</f>
        <v>0</v>
      </c>
      <c r="J45" s="310">
        <f t="shared" ref="J45" si="28">SUM(J46:J60)</f>
        <v>0</v>
      </c>
      <c r="K45" s="310">
        <f t="shared" ref="K45:Q45" si="29">SUM(K46:K60)</f>
        <v>0</v>
      </c>
      <c r="L45" s="319">
        <f t="shared" si="29"/>
        <v>4.286766000000001</v>
      </c>
      <c r="M45" s="319">
        <f t="shared" si="29"/>
        <v>0</v>
      </c>
      <c r="N45" s="319">
        <f t="shared" si="29"/>
        <v>0</v>
      </c>
      <c r="O45" s="319">
        <f t="shared" si="29"/>
        <v>0</v>
      </c>
      <c r="P45" s="319">
        <f t="shared" si="29"/>
        <v>0</v>
      </c>
      <c r="Q45" s="319">
        <f t="shared" si="29"/>
        <v>0</v>
      </c>
      <c r="R45" s="245"/>
      <c r="S45" s="245"/>
      <c r="T45" s="245"/>
      <c r="U45" s="245"/>
      <c r="V45" s="245"/>
    </row>
    <row r="46" spans="1:22" ht="31.5" customHeight="1" x14ac:dyDescent="0.2">
      <c r="A46" s="282" t="s">
        <v>876</v>
      </c>
      <c r="B46" s="283" t="s">
        <v>915</v>
      </c>
      <c r="C46" s="282" t="s">
        <v>916</v>
      </c>
      <c r="D46" s="300">
        <f>0.289158/1.2</f>
        <v>0.24096500000000004</v>
      </c>
      <c r="E46" s="246">
        <v>0</v>
      </c>
      <c r="F46" s="269">
        <v>0</v>
      </c>
      <c r="G46" s="245">
        <v>0</v>
      </c>
      <c r="H46" s="321">
        <v>0</v>
      </c>
      <c r="I46" s="321">
        <v>0</v>
      </c>
      <c r="J46" s="311">
        <v>0</v>
      </c>
      <c r="K46" s="311">
        <v>0</v>
      </c>
      <c r="L46" s="321">
        <v>0.24096500000000004</v>
      </c>
      <c r="M46" s="321">
        <v>0</v>
      </c>
      <c r="N46" s="321">
        <v>0</v>
      </c>
      <c r="O46" s="321">
        <v>0</v>
      </c>
      <c r="P46" s="321">
        <v>0</v>
      </c>
      <c r="Q46" s="321">
        <v>0</v>
      </c>
      <c r="R46" s="245"/>
      <c r="S46" s="245"/>
      <c r="T46" s="245"/>
      <c r="U46" s="245"/>
      <c r="V46" s="245"/>
    </row>
    <row r="47" spans="1:22" ht="30" customHeight="1" x14ac:dyDescent="0.2">
      <c r="A47" s="282" t="s">
        <v>877</v>
      </c>
      <c r="B47" s="283" t="s">
        <v>917</v>
      </c>
      <c r="C47" s="282" t="s">
        <v>918</v>
      </c>
      <c r="D47" s="300">
        <f>0.186924/1.2</f>
        <v>0.15577000000000002</v>
      </c>
      <c r="E47" s="246">
        <v>0</v>
      </c>
      <c r="F47" s="269">
        <v>0</v>
      </c>
      <c r="G47" s="245">
        <v>0</v>
      </c>
      <c r="H47" s="321">
        <v>0</v>
      </c>
      <c r="I47" s="321">
        <v>0</v>
      </c>
      <c r="J47" s="311">
        <v>0</v>
      </c>
      <c r="K47" s="311">
        <v>0</v>
      </c>
      <c r="L47" s="321">
        <v>0.15577000000000002</v>
      </c>
      <c r="M47" s="321">
        <v>0</v>
      </c>
      <c r="N47" s="321">
        <v>0</v>
      </c>
      <c r="O47" s="321">
        <v>0</v>
      </c>
      <c r="P47" s="321">
        <v>0</v>
      </c>
      <c r="Q47" s="321">
        <v>0</v>
      </c>
      <c r="R47" s="245"/>
      <c r="S47" s="245"/>
      <c r="T47" s="245"/>
      <c r="U47" s="245"/>
      <c r="V47" s="245"/>
    </row>
    <row r="48" spans="1:22" ht="31.5" customHeight="1" x14ac:dyDescent="0.2">
      <c r="A48" s="282" t="s">
        <v>878</v>
      </c>
      <c r="B48" s="283" t="s">
        <v>919</v>
      </c>
      <c r="C48" s="282" t="s">
        <v>920</v>
      </c>
      <c r="D48" s="300">
        <f>0.2348364/1.2</f>
        <v>0.19569700000000001</v>
      </c>
      <c r="E48" s="246">
        <v>0</v>
      </c>
      <c r="F48" s="269">
        <v>0</v>
      </c>
      <c r="G48" s="245">
        <v>0</v>
      </c>
      <c r="H48" s="321">
        <v>0</v>
      </c>
      <c r="I48" s="321">
        <v>0</v>
      </c>
      <c r="J48" s="311">
        <v>0</v>
      </c>
      <c r="K48" s="311">
        <v>0</v>
      </c>
      <c r="L48" s="321">
        <v>0.19569700000000001</v>
      </c>
      <c r="M48" s="321">
        <v>0</v>
      </c>
      <c r="N48" s="321">
        <v>0</v>
      </c>
      <c r="O48" s="321">
        <v>0</v>
      </c>
      <c r="P48" s="321">
        <v>0</v>
      </c>
      <c r="Q48" s="321">
        <v>0</v>
      </c>
      <c r="R48" s="245"/>
      <c r="S48" s="245"/>
      <c r="T48" s="245"/>
      <c r="U48" s="245"/>
      <c r="V48" s="245"/>
    </row>
    <row r="49" spans="1:22" ht="32.25" customHeight="1" x14ac:dyDescent="0.2">
      <c r="A49" s="282" t="s">
        <v>921</v>
      </c>
      <c r="B49" s="283" t="s">
        <v>922</v>
      </c>
      <c r="C49" s="282" t="s">
        <v>923</v>
      </c>
      <c r="D49" s="300">
        <f>0.289158/1.2</f>
        <v>0.24096500000000004</v>
      </c>
      <c r="E49" s="246">
        <v>0</v>
      </c>
      <c r="F49" s="269">
        <v>0</v>
      </c>
      <c r="G49" s="245">
        <v>0</v>
      </c>
      <c r="H49" s="321">
        <v>0</v>
      </c>
      <c r="I49" s="321">
        <v>0</v>
      </c>
      <c r="J49" s="311">
        <v>0</v>
      </c>
      <c r="K49" s="311">
        <v>0</v>
      </c>
      <c r="L49" s="321">
        <v>0.24096500000000004</v>
      </c>
      <c r="M49" s="321">
        <v>0</v>
      </c>
      <c r="N49" s="321">
        <v>0</v>
      </c>
      <c r="O49" s="321">
        <v>0</v>
      </c>
      <c r="P49" s="321">
        <v>0</v>
      </c>
      <c r="Q49" s="321">
        <v>0</v>
      </c>
      <c r="R49" s="245"/>
      <c r="S49" s="245"/>
      <c r="T49" s="245"/>
      <c r="U49" s="245"/>
      <c r="V49" s="245"/>
    </row>
    <row r="50" spans="1:22" ht="30" customHeight="1" x14ac:dyDescent="0.2">
      <c r="A50" s="282" t="s">
        <v>924</v>
      </c>
      <c r="B50" s="283" t="s">
        <v>925</v>
      </c>
      <c r="C50" s="282" t="s">
        <v>926</v>
      </c>
      <c r="D50" s="300">
        <f>0.2348364/1.2</f>
        <v>0.19569700000000001</v>
      </c>
      <c r="E50" s="246">
        <v>0</v>
      </c>
      <c r="F50" s="269">
        <v>0</v>
      </c>
      <c r="G50" s="245">
        <v>0</v>
      </c>
      <c r="H50" s="321">
        <v>0</v>
      </c>
      <c r="I50" s="321">
        <v>0</v>
      </c>
      <c r="J50" s="311">
        <v>0</v>
      </c>
      <c r="K50" s="311">
        <v>0</v>
      </c>
      <c r="L50" s="321">
        <v>0.19569700000000001</v>
      </c>
      <c r="M50" s="321">
        <v>0</v>
      </c>
      <c r="N50" s="321">
        <v>0</v>
      </c>
      <c r="O50" s="321">
        <v>0</v>
      </c>
      <c r="P50" s="321">
        <v>0</v>
      </c>
      <c r="Q50" s="321">
        <v>0</v>
      </c>
      <c r="R50" s="245"/>
      <c r="S50" s="245"/>
      <c r="T50" s="245"/>
      <c r="U50" s="245"/>
      <c r="V50" s="245"/>
    </row>
    <row r="51" spans="1:22" ht="27" customHeight="1" x14ac:dyDescent="0.2">
      <c r="A51" s="282" t="s">
        <v>927</v>
      </c>
      <c r="B51" s="283" t="s">
        <v>928</v>
      </c>
      <c r="C51" s="282" t="s">
        <v>929</v>
      </c>
      <c r="D51" s="300">
        <f>0.2348364/1.2</f>
        <v>0.19569700000000001</v>
      </c>
      <c r="E51" s="246">
        <v>0</v>
      </c>
      <c r="F51" s="269">
        <v>0</v>
      </c>
      <c r="G51" s="245">
        <v>0</v>
      </c>
      <c r="H51" s="321">
        <v>0</v>
      </c>
      <c r="I51" s="321">
        <v>0</v>
      </c>
      <c r="J51" s="311">
        <v>0</v>
      </c>
      <c r="K51" s="311">
        <v>0</v>
      </c>
      <c r="L51" s="321">
        <v>0.19569700000000001</v>
      </c>
      <c r="M51" s="321">
        <v>0</v>
      </c>
      <c r="N51" s="321">
        <v>0</v>
      </c>
      <c r="O51" s="321">
        <v>0</v>
      </c>
      <c r="P51" s="321">
        <v>0</v>
      </c>
      <c r="Q51" s="321">
        <v>0</v>
      </c>
      <c r="R51" s="245"/>
      <c r="S51" s="245"/>
      <c r="T51" s="245"/>
      <c r="U51" s="245"/>
      <c r="V51" s="245"/>
    </row>
    <row r="52" spans="1:22" ht="30.75" customHeight="1" x14ac:dyDescent="0.2">
      <c r="A52" s="282" t="s">
        <v>930</v>
      </c>
      <c r="B52" s="283" t="s">
        <v>931</v>
      </c>
      <c r="C52" s="282" t="s">
        <v>932</v>
      </c>
      <c r="D52" s="300">
        <f>0.289158/1.2</f>
        <v>0.24096500000000004</v>
      </c>
      <c r="E52" s="246">
        <v>0</v>
      </c>
      <c r="F52" s="269">
        <v>0</v>
      </c>
      <c r="G52" s="245">
        <v>0</v>
      </c>
      <c r="H52" s="321">
        <v>0</v>
      </c>
      <c r="I52" s="321">
        <v>0</v>
      </c>
      <c r="J52" s="311">
        <v>0</v>
      </c>
      <c r="K52" s="311">
        <v>0</v>
      </c>
      <c r="L52" s="321">
        <v>0.24096500000000004</v>
      </c>
      <c r="M52" s="321">
        <v>0</v>
      </c>
      <c r="N52" s="321">
        <v>0</v>
      </c>
      <c r="O52" s="321">
        <v>0</v>
      </c>
      <c r="P52" s="321">
        <v>0</v>
      </c>
      <c r="Q52" s="321">
        <v>0</v>
      </c>
      <c r="R52" s="245"/>
      <c r="S52" s="245"/>
      <c r="T52" s="245"/>
      <c r="U52" s="245"/>
      <c r="V52" s="245"/>
    </row>
    <row r="53" spans="1:22" ht="30.75" customHeight="1" x14ac:dyDescent="0.2">
      <c r="A53" s="282" t="s">
        <v>933</v>
      </c>
      <c r="B53" s="283" t="s">
        <v>934</v>
      </c>
      <c r="C53" s="282" t="s">
        <v>935</v>
      </c>
      <c r="D53" s="300">
        <f>0.2348364/1.2</f>
        <v>0.19569700000000001</v>
      </c>
      <c r="E53" s="246">
        <v>0</v>
      </c>
      <c r="F53" s="269">
        <v>0</v>
      </c>
      <c r="G53" s="245">
        <v>0</v>
      </c>
      <c r="H53" s="321">
        <v>0</v>
      </c>
      <c r="I53" s="321">
        <v>0</v>
      </c>
      <c r="J53" s="311">
        <v>0</v>
      </c>
      <c r="K53" s="311">
        <v>0</v>
      </c>
      <c r="L53" s="321">
        <v>0.19569700000000001</v>
      </c>
      <c r="M53" s="321">
        <v>0</v>
      </c>
      <c r="N53" s="321">
        <v>0</v>
      </c>
      <c r="O53" s="321">
        <v>0</v>
      </c>
      <c r="P53" s="321">
        <v>0</v>
      </c>
      <c r="Q53" s="321">
        <v>0</v>
      </c>
      <c r="R53" s="245"/>
      <c r="S53" s="245"/>
      <c r="T53" s="245"/>
      <c r="U53" s="245"/>
      <c r="V53" s="245"/>
    </row>
    <row r="54" spans="1:22" ht="41.25" customHeight="1" x14ac:dyDescent="0.2">
      <c r="A54" s="282" t="s">
        <v>936</v>
      </c>
      <c r="B54" s="283" t="s">
        <v>937</v>
      </c>
      <c r="C54" s="282" t="s">
        <v>938</v>
      </c>
      <c r="D54" s="300">
        <f>0.289158/1.2</f>
        <v>0.24096500000000004</v>
      </c>
      <c r="E54" s="246">
        <v>0</v>
      </c>
      <c r="F54" s="269">
        <v>0</v>
      </c>
      <c r="G54" s="251">
        <v>0</v>
      </c>
      <c r="H54" s="321">
        <v>0</v>
      </c>
      <c r="I54" s="321">
        <v>0</v>
      </c>
      <c r="J54" s="311">
        <v>0</v>
      </c>
      <c r="K54" s="311">
        <v>0</v>
      </c>
      <c r="L54" s="321">
        <v>0.24096500000000004</v>
      </c>
      <c r="M54" s="321">
        <v>0</v>
      </c>
      <c r="N54" s="321">
        <v>0</v>
      </c>
      <c r="O54" s="321">
        <v>0</v>
      </c>
      <c r="P54" s="321">
        <v>0</v>
      </c>
      <c r="Q54" s="321">
        <v>0</v>
      </c>
      <c r="R54" s="251"/>
      <c r="S54" s="251"/>
      <c r="T54" s="251"/>
      <c r="U54" s="251"/>
      <c r="V54" s="251"/>
    </row>
    <row r="55" spans="1:22" ht="39.75" customHeight="1" x14ac:dyDescent="0.2">
      <c r="A55" s="282" t="s">
        <v>939</v>
      </c>
      <c r="B55" s="283" t="s">
        <v>940</v>
      </c>
      <c r="C55" s="282" t="s">
        <v>941</v>
      </c>
      <c r="D55" s="300">
        <f>0.186924/1.2</f>
        <v>0.15577000000000002</v>
      </c>
      <c r="E55" s="246">
        <v>0</v>
      </c>
      <c r="F55" s="268">
        <f>F56+F57+F58</f>
        <v>0</v>
      </c>
      <c r="G55" s="245">
        <v>0</v>
      </c>
      <c r="H55" s="301">
        <v>0</v>
      </c>
      <c r="I55" s="321">
        <v>0</v>
      </c>
      <c r="J55" s="311">
        <v>0</v>
      </c>
      <c r="K55" s="311">
        <v>0</v>
      </c>
      <c r="L55" s="321">
        <v>0.15577000000000002</v>
      </c>
      <c r="M55" s="321">
        <v>0</v>
      </c>
      <c r="N55" s="301">
        <v>0</v>
      </c>
      <c r="O55" s="321">
        <v>0</v>
      </c>
      <c r="P55" s="321">
        <v>0</v>
      </c>
      <c r="Q55" s="321">
        <v>0</v>
      </c>
      <c r="R55" s="245"/>
      <c r="S55" s="245"/>
      <c r="T55" s="250"/>
      <c r="U55" s="252"/>
      <c r="V55" s="245"/>
    </row>
    <row r="56" spans="1:22" ht="20.25" customHeight="1" x14ac:dyDescent="0.2">
      <c r="A56" s="282" t="s">
        <v>942</v>
      </c>
      <c r="B56" s="283" t="s">
        <v>943</v>
      </c>
      <c r="C56" s="282" t="s">
        <v>944</v>
      </c>
      <c r="D56" s="300">
        <f>0.578316/1.2</f>
        <v>0.48193000000000008</v>
      </c>
      <c r="E56" s="246">
        <v>0</v>
      </c>
      <c r="F56" s="269">
        <v>0</v>
      </c>
      <c r="G56" s="245">
        <v>0</v>
      </c>
      <c r="H56" s="321">
        <v>0</v>
      </c>
      <c r="I56" s="321">
        <v>0</v>
      </c>
      <c r="J56" s="311">
        <v>0</v>
      </c>
      <c r="K56" s="311">
        <v>0</v>
      </c>
      <c r="L56" s="321">
        <v>0.48193000000000008</v>
      </c>
      <c r="M56" s="321">
        <v>0</v>
      </c>
      <c r="N56" s="325">
        <v>0</v>
      </c>
      <c r="O56" s="321">
        <v>0</v>
      </c>
      <c r="P56" s="321">
        <v>0</v>
      </c>
      <c r="Q56" s="321">
        <v>0</v>
      </c>
      <c r="R56" s="245"/>
      <c r="S56" s="245"/>
      <c r="T56" s="250"/>
      <c r="U56" s="252"/>
      <c r="V56" s="245"/>
    </row>
    <row r="57" spans="1:22" ht="20.25" customHeight="1" x14ac:dyDescent="0.2">
      <c r="A57" s="282" t="s">
        <v>945</v>
      </c>
      <c r="B57" s="283" t="s">
        <v>946</v>
      </c>
      <c r="C57" s="282" t="s">
        <v>947</v>
      </c>
      <c r="D57" s="300">
        <f>0.4696728/1.2</f>
        <v>0.39139400000000002</v>
      </c>
      <c r="E57" s="246">
        <v>0</v>
      </c>
      <c r="F57" s="269">
        <v>0</v>
      </c>
      <c r="G57" s="245">
        <v>0</v>
      </c>
      <c r="H57" s="321">
        <v>0</v>
      </c>
      <c r="I57" s="321">
        <v>0</v>
      </c>
      <c r="J57" s="311">
        <v>0</v>
      </c>
      <c r="K57" s="311">
        <v>0</v>
      </c>
      <c r="L57" s="321">
        <v>0.39139400000000002</v>
      </c>
      <c r="M57" s="321">
        <v>0</v>
      </c>
      <c r="N57" s="325">
        <v>0</v>
      </c>
      <c r="O57" s="321">
        <v>0</v>
      </c>
      <c r="P57" s="321">
        <v>0</v>
      </c>
      <c r="Q57" s="321">
        <v>0</v>
      </c>
      <c r="R57" s="245"/>
      <c r="S57" s="245"/>
      <c r="T57" s="250"/>
      <c r="U57" s="252"/>
      <c r="V57" s="245"/>
    </row>
    <row r="58" spans="1:22" ht="37.5" customHeight="1" x14ac:dyDescent="0.2">
      <c r="A58" s="282" t="s">
        <v>948</v>
      </c>
      <c r="B58" s="283" t="s">
        <v>949</v>
      </c>
      <c r="C58" s="282" t="s">
        <v>950</v>
      </c>
      <c r="D58" s="300">
        <f>0.4696728/1.2</f>
        <v>0.39139400000000002</v>
      </c>
      <c r="E58" s="246">
        <v>0</v>
      </c>
      <c r="F58" s="269">
        <v>0</v>
      </c>
      <c r="G58" s="245">
        <v>0</v>
      </c>
      <c r="H58" s="321">
        <v>0</v>
      </c>
      <c r="I58" s="321">
        <v>0</v>
      </c>
      <c r="J58" s="311">
        <v>0</v>
      </c>
      <c r="K58" s="311">
        <v>0</v>
      </c>
      <c r="L58" s="321">
        <v>0.39139400000000002</v>
      </c>
      <c r="M58" s="321">
        <v>0</v>
      </c>
      <c r="N58" s="325">
        <v>0</v>
      </c>
      <c r="O58" s="321">
        <v>0</v>
      </c>
      <c r="P58" s="321">
        <v>0</v>
      </c>
      <c r="Q58" s="321">
        <v>0</v>
      </c>
      <c r="R58" s="245"/>
      <c r="S58" s="245"/>
      <c r="T58" s="250"/>
      <c r="U58" s="252"/>
      <c r="V58" s="245"/>
    </row>
    <row r="59" spans="1:22" s="257" customFormat="1" ht="30" customHeight="1" x14ac:dyDescent="0.2">
      <c r="A59" s="282" t="s">
        <v>951</v>
      </c>
      <c r="B59" s="283" t="s">
        <v>952</v>
      </c>
      <c r="C59" s="282" t="s">
        <v>953</v>
      </c>
      <c r="D59" s="301">
        <f>0.578316/1.2</f>
        <v>0.48193000000000008</v>
      </c>
      <c r="E59" s="253">
        <v>0</v>
      </c>
      <c r="F59" s="267">
        <v>0</v>
      </c>
      <c r="G59" s="254">
        <v>0</v>
      </c>
      <c r="H59" s="321">
        <v>0</v>
      </c>
      <c r="I59" s="321">
        <v>0</v>
      </c>
      <c r="J59" s="311">
        <v>0</v>
      </c>
      <c r="K59" s="311">
        <v>0</v>
      </c>
      <c r="L59" s="321">
        <v>0.48193000000000008</v>
      </c>
      <c r="M59" s="321">
        <v>0</v>
      </c>
      <c r="N59" s="321">
        <v>0</v>
      </c>
      <c r="O59" s="321">
        <v>0</v>
      </c>
      <c r="P59" s="321">
        <v>0</v>
      </c>
      <c r="Q59" s="321">
        <v>0</v>
      </c>
      <c r="R59" s="254"/>
      <c r="S59" s="254"/>
      <c r="T59" s="255"/>
      <c r="U59" s="256"/>
      <c r="V59" s="254"/>
    </row>
    <row r="60" spans="1:22" ht="27" customHeight="1" x14ac:dyDescent="0.2">
      <c r="A60" s="282" t="s">
        <v>954</v>
      </c>
      <c r="B60" s="283" t="s">
        <v>955</v>
      </c>
      <c r="C60" s="282" t="s">
        <v>956</v>
      </c>
      <c r="D60" s="300">
        <f>0.578316/1.2</f>
        <v>0.48193000000000008</v>
      </c>
      <c r="E60" s="246">
        <v>0</v>
      </c>
      <c r="F60" s="268">
        <v>0</v>
      </c>
      <c r="G60" s="245">
        <v>0</v>
      </c>
      <c r="H60" s="301">
        <v>0</v>
      </c>
      <c r="I60" s="321">
        <v>0</v>
      </c>
      <c r="J60" s="311">
        <v>0</v>
      </c>
      <c r="K60" s="311">
        <v>0</v>
      </c>
      <c r="L60" s="325">
        <v>0.48193000000000008</v>
      </c>
      <c r="M60" s="321">
        <v>0</v>
      </c>
      <c r="N60" s="325">
        <v>0</v>
      </c>
      <c r="O60" s="321">
        <v>0</v>
      </c>
      <c r="P60" s="321">
        <v>0</v>
      </c>
      <c r="Q60" s="321">
        <v>0</v>
      </c>
      <c r="R60" s="245"/>
      <c r="S60" s="245"/>
      <c r="T60" s="250"/>
      <c r="U60" s="252"/>
      <c r="V60" s="245"/>
    </row>
    <row r="61" spans="1:22" ht="31.5" customHeight="1" x14ac:dyDescent="0.2">
      <c r="A61" s="278" t="s">
        <v>111</v>
      </c>
      <c r="B61" s="284" t="s">
        <v>855</v>
      </c>
      <c r="C61" s="278" t="s">
        <v>837</v>
      </c>
      <c r="D61" s="302">
        <f>D62+D65+D70</f>
        <v>6.2394092000000008</v>
      </c>
      <c r="E61" s="246">
        <v>0</v>
      </c>
      <c r="F61" s="269">
        <v>0</v>
      </c>
      <c r="G61" s="245">
        <v>0</v>
      </c>
      <c r="H61" s="295">
        <f t="shared" ref="H61:I61" si="30">H62+H65+H70</f>
        <v>6.2394092000000008</v>
      </c>
      <c r="I61" s="295">
        <f t="shared" si="30"/>
        <v>0</v>
      </c>
      <c r="J61" s="306">
        <f t="shared" ref="J61" si="31">J62+J65+J70</f>
        <v>0</v>
      </c>
      <c r="K61" s="309">
        <f t="shared" ref="K61:Q61" si="32">K62+K65+K70</f>
        <v>0</v>
      </c>
      <c r="L61" s="295">
        <f t="shared" si="32"/>
        <v>2.4458470000000001</v>
      </c>
      <c r="M61" s="295">
        <f t="shared" si="32"/>
        <v>0</v>
      </c>
      <c r="N61" s="296">
        <f t="shared" si="32"/>
        <v>3.7935622000000002</v>
      </c>
      <c r="O61" s="295">
        <f t="shared" si="32"/>
        <v>0</v>
      </c>
      <c r="P61" s="295">
        <f t="shared" si="32"/>
        <v>0</v>
      </c>
      <c r="Q61" s="295">
        <f t="shared" si="32"/>
        <v>0</v>
      </c>
      <c r="R61" s="245"/>
      <c r="S61" s="245"/>
      <c r="T61" s="250"/>
      <c r="U61" s="252"/>
      <c r="V61" s="245"/>
    </row>
    <row r="62" spans="1:22" ht="39.75" customHeight="1" x14ac:dyDescent="0.2">
      <c r="A62" s="280" t="s">
        <v>957</v>
      </c>
      <c r="B62" s="285" t="s">
        <v>958</v>
      </c>
      <c r="C62" s="280" t="s">
        <v>959</v>
      </c>
      <c r="D62" s="299">
        <f>D63+D64</f>
        <v>0.84995700000000007</v>
      </c>
      <c r="E62" s="246">
        <v>0</v>
      </c>
      <c r="F62" s="269">
        <v>0</v>
      </c>
      <c r="G62" s="245">
        <v>0</v>
      </c>
      <c r="H62" s="319">
        <f>J62+L62+N62+P62</f>
        <v>0.84995700000000007</v>
      </c>
      <c r="I62" s="319">
        <f>K62+M62+O62+Q62</f>
        <v>0</v>
      </c>
      <c r="J62" s="310">
        <f t="shared" ref="J62" si="33">J63+J64</f>
        <v>0</v>
      </c>
      <c r="K62" s="310">
        <f t="shared" ref="K62:Q62" si="34">K63+K64</f>
        <v>0</v>
      </c>
      <c r="L62" s="305">
        <f t="shared" si="34"/>
        <v>0.84995700000000007</v>
      </c>
      <c r="M62" s="319">
        <f t="shared" si="34"/>
        <v>0</v>
      </c>
      <c r="N62" s="319">
        <f t="shared" si="34"/>
        <v>0</v>
      </c>
      <c r="O62" s="319">
        <f t="shared" si="34"/>
        <v>0</v>
      </c>
      <c r="P62" s="319">
        <f t="shared" si="34"/>
        <v>0</v>
      </c>
      <c r="Q62" s="319">
        <f t="shared" si="34"/>
        <v>0</v>
      </c>
      <c r="R62" s="245"/>
      <c r="S62" s="245"/>
      <c r="T62" s="250"/>
      <c r="U62" s="252"/>
      <c r="V62" s="245"/>
    </row>
    <row r="63" spans="1:22" ht="20.25" customHeight="1" x14ac:dyDescent="0.2">
      <c r="A63" s="282" t="s">
        <v>960</v>
      </c>
      <c r="B63" s="283" t="s">
        <v>961</v>
      </c>
      <c r="C63" s="282" t="s">
        <v>962</v>
      </c>
      <c r="D63" s="300">
        <f>0.5590944/1.2</f>
        <v>0.46591199999999999</v>
      </c>
      <c r="E63" s="246">
        <v>0</v>
      </c>
      <c r="F63" s="268">
        <v>0</v>
      </c>
      <c r="G63" s="245">
        <v>0</v>
      </c>
      <c r="H63" s="301">
        <v>0</v>
      </c>
      <c r="I63" s="321">
        <v>0</v>
      </c>
      <c r="J63" s="311">
        <v>0</v>
      </c>
      <c r="K63" s="311">
        <v>0</v>
      </c>
      <c r="L63" s="301">
        <v>0.46591199999999999</v>
      </c>
      <c r="M63" s="321">
        <v>0</v>
      </c>
      <c r="N63" s="321">
        <v>0</v>
      </c>
      <c r="O63" s="321">
        <v>0</v>
      </c>
      <c r="P63" s="321">
        <v>0</v>
      </c>
      <c r="Q63" s="321">
        <v>0</v>
      </c>
      <c r="R63" s="245"/>
      <c r="S63" s="245"/>
      <c r="T63" s="245"/>
      <c r="U63" s="245"/>
      <c r="V63" s="245"/>
    </row>
    <row r="64" spans="1:22" ht="20.25" customHeight="1" x14ac:dyDescent="0.2">
      <c r="A64" s="282" t="s">
        <v>963</v>
      </c>
      <c r="B64" s="283" t="s">
        <v>964</v>
      </c>
      <c r="C64" s="282" t="s">
        <v>965</v>
      </c>
      <c r="D64" s="300">
        <f>0.460854/1.2</f>
        <v>0.38404500000000003</v>
      </c>
      <c r="E64" s="246">
        <v>0</v>
      </c>
      <c r="F64" s="269">
        <v>0</v>
      </c>
      <c r="G64" s="245">
        <v>0</v>
      </c>
      <c r="H64" s="321">
        <v>0</v>
      </c>
      <c r="I64" s="321">
        <v>0</v>
      </c>
      <c r="J64" s="311">
        <v>0</v>
      </c>
      <c r="K64" s="311">
        <v>0</v>
      </c>
      <c r="L64" s="301">
        <v>0.38404500000000003</v>
      </c>
      <c r="M64" s="321">
        <v>0</v>
      </c>
      <c r="N64" s="321">
        <v>0</v>
      </c>
      <c r="O64" s="321">
        <v>0</v>
      </c>
      <c r="P64" s="321">
        <v>0</v>
      </c>
      <c r="Q64" s="321">
        <v>0</v>
      </c>
      <c r="R64" s="245"/>
      <c r="S64" s="245"/>
      <c r="T64" s="245"/>
      <c r="U64" s="245"/>
      <c r="V64" s="245"/>
    </row>
    <row r="65" spans="1:22" ht="39.75" customHeight="1" x14ac:dyDescent="0.2">
      <c r="A65" s="280" t="s">
        <v>879</v>
      </c>
      <c r="B65" s="281" t="s">
        <v>966</v>
      </c>
      <c r="C65" s="280" t="s">
        <v>967</v>
      </c>
      <c r="D65" s="299">
        <f>D66+D67+D68+D69</f>
        <v>1.59589</v>
      </c>
      <c r="E65" s="246">
        <v>0</v>
      </c>
      <c r="F65" s="269">
        <v>0</v>
      </c>
      <c r="G65" s="251">
        <v>0</v>
      </c>
      <c r="H65" s="319">
        <f>J65+L65+N65+P65</f>
        <v>1.59589</v>
      </c>
      <c r="I65" s="319">
        <f>K65+M65+O65+Q65</f>
        <v>0</v>
      </c>
      <c r="J65" s="310">
        <f t="shared" ref="J65" si="35">J66+J67+J68+J69</f>
        <v>0</v>
      </c>
      <c r="K65" s="310">
        <f t="shared" ref="K65:Q65" si="36">K66+K67+K68+K69</f>
        <v>0</v>
      </c>
      <c r="L65" s="305">
        <f t="shared" si="36"/>
        <v>1.59589</v>
      </c>
      <c r="M65" s="319">
        <f t="shared" si="36"/>
        <v>0</v>
      </c>
      <c r="N65" s="319">
        <f t="shared" si="36"/>
        <v>0</v>
      </c>
      <c r="O65" s="319">
        <f t="shared" si="36"/>
        <v>0</v>
      </c>
      <c r="P65" s="319">
        <f t="shared" si="36"/>
        <v>0</v>
      </c>
      <c r="Q65" s="319">
        <f t="shared" si="36"/>
        <v>0</v>
      </c>
      <c r="R65" s="251"/>
      <c r="S65" s="251"/>
      <c r="T65" s="251"/>
      <c r="U65" s="251"/>
      <c r="V65" s="251"/>
    </row>
    <row r="66" spans="1:22" s="257" customFormat="1" ht="27.75" customHeight="1" x14ac:dyDescent="0.2">
      <c r="A66" s="282" t="s">
        <v>880</v>
      </c>
      <c r="B66" s="283" t="s">
        <v>968</v>
      </c>
      <c r="C66" s="282" t="s">
        <v>969</v>
      </c>
      <c r="D66" s="303">
        <f>0.477492/1.2</f>
        <v>0.39791000000000004</v>
      </c>
      <c r="E66" s="253">
        <v>0</v>
      </c>
      <c r="F66" s="266">
        <v>0</v>
      </c>
      <c r="G66" s="258">
        <v>0</v>
      </c>
      <c r="H66" s="321">
        <v>0</v>
      </c>
      <c r="I66" s="321">
        <v>0</v>
      </c>
      <c r="J66" s="311">
        <v>0</v>
      </c>
      <c r="K66" s="311">
        <v>0</v>
      </c>
      <c r="L66" s="321">
        <v>0.39791000000000004</v>
      </c>
      <c r="M66" s="321">
        <v>0</v>
      </c>
      <c r="N66" s="321">
        <v>0</v>
      </c>
      <c r="O66" s="321">
        <v>0</v>
      </c>
      <c r="P66" s="321">
        <v>0</v>
      </c>
      <c r="Q66" s="321">
        <v>0</v>
      </c>
      <c r="R66" s="258"/>
      <c r="S66" s="258"/>
      <c r="T66" s="258"/>
      <c r="U66" s="258"/>
      <c r="V66" s="258"/>
    </row>
    <row r="67" spans="1:22" s="257" customFormat="1" ht="30.75" customHeight="1" x14ac:dyDescent="0.2">
      <c r="A67" s="282" t="s">
        <v>881</v>
      </c>
      <c r="B67" s="283" t="s">
        <v>970</v>
      </c>
      <c r="C67" s="282" t="s">
        <v>971</v>
      </c>
      <c r="D67" s="301">
        <f>0.4728396/1.2</f>
        <v>0.39403300000000002</v>
      </c>
      <c r="E67" s="253">
        <v>0</v>
      </c>
      <c r="F67" s="267">
        <v>0</v>
      </c>
      <c r="G67" s="254">
        <v>0</v>
      </c>
      <c r="H67" s="321">
        <v>0</v>
      </c>
      <c r="I67" s="321">
        <v>0</v>
      </c>
      <c r="J67" s="311">
        <v>0</v>
      </c>
      <c r="K67" s="311">
        <v>0</v>
      </c>
      <c r="L67" s="321">
        <v>0.39403300000000002</v>
      </c>
      <c r="M67" s="321">
        <v>0</v>
      </c>
      <c r="N67" s="321">
        <v>0</v>
      </c>
      <c r="O67" s="321">
        <v>0</v>
      </c>
      <c r="P67" s="321">
        <v>0</v>
      </c>
      <c r="Q67" s="321">
        <v>0</v>
      </c>
      <c r="R67" s="254"/>
      <c r="S67" s="254"/>
      <c r="T67" s="255"/>
      <c r="U67" s="256"/>
      <c r="V67" s="254"/>
    </row>
    <row r="68" spans="1:22" ht="51" customHeight="1" x14ac:dyDescent="0.2">
      <c r="A68" s="282" t="s">
        <v>972</v>
      </c>
      <c r="B68" s="283" t="s">
        <v>973</v>
      </c>
      <c r="C68" s="282" t="s">
        <v>974</v>
      </c>
      <c r="D68" s="300">
        <f>0.4735572/1.2</f>
        <v>0.39463100000000001</v>
      </c>
      <c r="E68" s="246">
        <v>0</v>
      </c>
      <c r="F68" s="270">
        <v>0</v>
      </c>
      <c r="G68" s="245">
        <v>0</v>
      </c>
      <c r="H68" s="301">
        <v>0</v>
      </c>
      <c r="I68" s="321">
        <v>0</v>
      </c>
      <c r="J68" s="311">
        <v>0</v>
      </c>
      <c r="K68" s="312">
        <v>0</v>
      </c>
      <c r="L68" s="321">
        <v>0.39463100000000001</v>
      </c>
      <c r="M68" s="321">
        <v>0</v>
      </c>
      <c r="N68" s="321">
        <v>0</v>
      </c>
      <c r="O68" s="321">
        <v>0</v>
      </c>
      <c r="P68" s="325">
        <v>0</v>
      </c>
      <c r="Q68" s="321">
        <v>0</v>
      </c>
      <c r="R68" s="245"/>
      <c r="S68" s="245"/>
      <c r="T68" s="250"/>
      <c r="U68" s="252"/>
      <c r="V68" s="245"/>
    </row>
    <row r="69" spans="1:22" ht="36" customHeight="1" x14ac:dyDescent="0.2">
      <c r="A69" s="282" t="s">
        <v>975</v>
      </c>
      <c r="B69" s="283" t="s">
        <v>976</v>
      </c>
      <c r="C69" s="282" t="s">
        <v>977</v>
      </c>
      <c r="D69" s="300">
        <f>0.4911792/1.2</f>
        <v>0.40931600000000001</v>
      </c>
      <c r="E69" s="246">
        <v>0</v>
      </c>
      <c r="F69" s="268">
        <v>0</v>
      </c>
      <c r="G69" s="245">
        <v>0</v>
      </c>
      <c r="H69" s="301">
        <v>0</v>
      </c>
      <c r="I69" s="321">
        <v>0</v>
      </c>
      <c r="J69" s="311">
        <v>0</v>
      </c>
      <c r="K69" s="311">
        <v>0</v>
      </c>
      <c r="L69" s="321">
        <v>0.40931600000000001</v>
      </c>
      <c r="M69" s="321">
        <v>0</v>
      </c>
      <c r="N69" s="325">
        <v>0</v>
      </c>
      <c r="O69" s="321">
        <v>0</v>
      </c>
      <c r="P69" s="321">
        <v>0</v>
      </c>
      <c r="Q69" s="321">
        <v>0</v>
      </c>
      <c r="R69" s="245"/>
      <c r="S69" s="245"/>
      <c r="T69" s="250"/>
      <c r="U69" s="252"/>
      <c r="V69" s="245"/>
    </row>
    <row r="70" spans="1:22" s="271" customFormat="1" ht="33" customHeight="1" x14ac:dyDescent="0.2">
      <c r="A70" s="280" t="s">
        <v>856</v>
      </c>
      <c r="B70" s="281" t="s">
        <v>978</v>
      </c>
      <c r="C70" s="280" t="s">
        <v>979</v>
      </c>
      <c r="D70" s="299">
        <f>D71+D72+D73</f>
        <v>3.7935622000000002</v>
      </c>
      <c r="E70" s="275">
        <v>0</v>
      </c>
      <c r="F70" s="274">
        <v>0</v>
      </c>
      <c r="G70" s="272">
        <v>0</v>
      </c>
      <c r="H70" s="319">
        <f>J70+L70+N70+P70</f>
        <v>3.7935622000000002</v>
      </c>
      <c r="I70" s="319">
        <f>K70+M70+O70+Q70</f>
        <v>0</v>
      </c>
      <c r="J70" s="310">
        <f t="shared" ref="J70" si="37">J71+J72+J73</f>
        <v>0</v>
      </c>
      <c r="K70" s="313">
        <f t="shared" ref="K70:M70" si="38">K71+K72+K73</f>
        <v>0</v>
      </c>
      <c r="L70" s="319">
        <f t="shared" si="38"/>
        <v>0</v>
      </c>
      <c r="M70" s="319">
        <f t="shared" si="38"/>
        <v>0</v>
      </c>
      <c r="N70" s="319">
        <f>N71+N72+N73</f>
        <v>3.7935622000000002</v>
      </c>
      <c r="O70" s="319">
        <f t="shared" ref="O70:Q70" si="39">O71+O72+O73</f>
        <v>0</v>
      </c>
      <c r="P70" s="319">
        <f t="shared" si="39"/>
        <v>0</v>
      </c>
      <c r="Q70" s="319">
        <f t="shared" si="39"/>
        <v>0</v>
      </c>
      <c r="R70" s="272"/>
      <c r="S70" s="272"/>
      <c r="T70" s="224"/>
      <c r="U70" s="226"/>
      <c r="V70" s="272"/>
    </row>
    <row r="71" spans="1:22" s="257" customFormat="1" ht="30.75" customHeight="1" x14ac:dyDescent="0.2">
      <c r="A71" s="282" t="s">
        <v>857</v>
      </c>
      <c r="B71" s="283" t="s">
        <v>980</v>
      </c>
      <c r="C71" s="282" t="s">
        <v>981</v>
      </c>
      <c r="D71" s="301">
        <f>2.91990324/1.2</f>
        <v>2.4332527000000002</v>
      </c>
      <c r="E71" s="253">
        <v>0</v>
      </c>
      <c r="F71" s="267">
        <v>0</v>
      </c>
      <c r="G71" s="258">
        <v>0</v>
      </c>
      <c r="H71" s="321">
        <v>0</v>
      </c>
      <c r="I71" s="321">
        <v>0</v>
      </c>
      <c r="J71" s="311">
        <v>0</v>
      </c>
      <c r="K71" s="311">
        <v>0</v>
      </c>
      <c r="L71" s="321">
        <v>0</v>
      </c>
      <c r="M71" s="321">
        <v>0</v>
      </c>
      <c r="N71" s="321">
        <v>2.4332527000000002</v>
      </c>
      <c r="O71" s="321">
        <v>0</v>
      </c>
      <c r="P71" s="321">
        <v>0</v>
      </c>
      <c r="Q71" s="321">
        <v>0</v>
      </c>
      <c r="R71" s="258"/>
      <c r="S71" s="258"/>
      <c r="T71" s="258"/>
      <c r="U71" s="258"/>
      <c r="V71" s="258"/>
    </row>
    <row r="72" spans="1:22" s="271" customFormat="1" ht="20.25" customHeight="1" x14ac:dyDescent="0.2">
      <c r="A72" s="282" t="s">
        <v>867</v>
      </c>
      <c r="B72" s="283" t="s">
        <v>982</v>
      </c>
      <c r="C72" s="282" t="s">
        <v>983</v>
      </c>
      <c r="D72" s="300">
        <f>0.936824808/1.2</f>
        <v>0.78068734000000006</v>
      </c>
      <c r="E72" s="275">
        <v>0</v>
      </c>
      <c r="F72" s="274">
        <v>0</v>
      </c>
      <c r="G72" s="225">
        <v>0</v>
      </c>
      <c r="H72" s="301">
        <v>0</v>
      </c>
      <c r="I72" s="301">
        <v>0</v>
      </c>
      <c r="J72" s="312">
        <v>0</v>
      </c>
      <c r="K72" s="312">
        <v>0</v>
      </c>
      <c r="L72" s="321">
        <v>0</v>
      </c>
      <c r="M72" s="301">
        <v>0</v>
      </c>
      <c r="N72" s="321">
        <v>0.78068734000000006</v>
      </c>
      <c r="O72" s="301">
        <v>0</v>
      </c>
      <c r="P72" s="321">
        <v>0</v>
      </c>
      <c r="Q72" s="301">
        <v>0</v>
      </c>
      <c r="R72" s="225"/>
      <c r="S72" s="225"/>
      <c r="T72" s="224"/>
      <c r="U72" s="226"/>
      <c r="V72" s="225"/>
    </row>
    <row r="73" spans="1:22" s="257" customFormat="1" ht="28.5" customHeight="1" x14ac:dyDescent="0.2">
      <c r="A73" s="282" t="s">
        <v>984</v>
      </c>
      <c r="B73" s="283" t="s">
        <v>985</v>
      </c>
      <c r="C73" s="282" t="s">
        <v>986</v>
      </c>
      <c r="D73" s="301">
        <f>0.695546592/1.2</f>
        <v>0.57962216</v>
      </c>
      <c r="E73" s="253">
        <v>0</v>
      </c>
      <c r="F73" s="267">
        <v>0</v>
      </c>
      <c r="G73" s="254">
        <v>0</v>
      </c>
      <c r="H73" s="321">
        <v>0</v>
      </c>
      <c r="I73" s="321">
        <v>0</v>
      </c>
      <c r="J73" s="311">
        <v>0</v>
      </c>
      <c r="K73" s="311">
        <v>0</v>
      </c>
      <c r="L73" s="321">
        <v>0</v>
      </c>
      <c r="M73" s="321">
        <v>0</v>
      </c>
      <c r="N73" s="321">
        <v>0.57962216</v>
      </c>
      <c r="O73" s="321">
        <v>0</v>
      </c>
      <c r="P73" s="321">
        <v>0</v>
      </c>
      <c r="Q73" s="321">
        <v>0</v>
      </c>
      <c r="R73" s="254"/>
      <c r="S73" s="254"/>
      <c r="T73" s="255"/>
      <c r="U73" s="256"/>
      <c r="V73" s="254"/>
    </row>
    <row r="74" spans="1:22" s="257" customFormat="1" ht="27" customHeight="1" x14ac:dyDescent="0.2">
      <c r="A74" s="278" t="s">
        <v>119</v>
      </c>
      <c r="B74" s="279" t="s">
        <v>858</v>
      </c>
      <c r="C74" s="278" t="s">
        <v>837</v>
      </c>
      <c r="D74" s="296">
        <f>D75+D78</f>
        <v>4.5039681200000006</v>
      </c>
      <c r="E74" s="253">
        <v>0</v>
      </c>
      <c r="F74" s="267">
        <v>0</v>
      </c>
      <c r="G74" s="258">
        <v>0</v>
      </c>
      <c r="H74" s="295">
        <f t="shared" ref="H74:I74" si="40">H75+H78</f>
        <v>4.5039681199999997</v>
      </c>
      <c r="I74" s="295">
        <f t="shared" si="40"/>
        <v>1.6E-2</v>
      </c>
      <c r="J74" s="306">
        <f t="shared" ref="J74" si="41">J75+J78</f>
        <v>0</v>
      </c>
      <c r="K74" s="306">
        <f t="shared" ref="K74:Q74" si="42">K75+K78</f>
        <v>1.6E-2</v>
      </c>
      <c r="L74" s="295">
        <f t="shared" si="42"/>
        <v>2.4905059999999999</v>
      </c>
      <c r="M74" s="295">
        <f t="shared" si="42"/>
        <v>0</v>
      </c>
      <c r="N74" s="295">
        <f t="shared" si="42"/>
        <v>2.0134621199999998</v>
      </c>
      <c r="O74" s="295">
        <f t="shared" si="42"/>
        <v>0</v>
      </c>
      <c r="P74" s="295">
        <f t="shared" si="42"/>
        <v>0</v>
      </c>
      <c r="Q74" s="295">
        <f t="shared" si="42"/>
        <v>0</v>
      </c>
      <c r="R74" s="258"/>
      <c r="S74" s="258"/>
      <c r="T74" s="258"/>
      <c r="U74" s="258"/>
      <c r="V74" s="258"/>
    </row>
    <row r="75" spans="1:22" s="271" customFormat="1" ht="27.75" customHeight="1" x14ac:dyDescent="0.2">
      <c r="A75" s="278" t="s">
        <v>859</v>
      </c>
      <c r="B75" s="279" t="s">
        <v>860</v>
      </c>
      <c r="C75" s="278" t="s">
        <v>837</v>
      </c>
      <c r="D75" s="302">
        <f>D76+D77</f>
        <v>2.8138060000000005</v>
      </c>
      <c r="E75" s="275">
        <v>0</v>
      </c>
      <c r="F75" s="274">
        <v>0</v>
      </c>
      <c r="G75" s="225">
        <v>0</v>
      </c>
      <c r="H75" s="295">
        <f t="shared" ref="H75:I75" si="43">H77+H76</f>
        <v>2.813806</v>
      </c>
      <c r="I75" s="295">
        <f t="shared" si="43"/>
        <v>0</v>
      </c>
      <c r="J75" s="306">
        <f t="shared" ref="J75" si="44">J77+J76</f>
        <v>0</v>
      </c>
      <c r="K75" s="309">
        <f t="shared" ref="K75:Q75" si="45">K77+K76</f>
        <v>0</v>
      </c>
      <c r="L75" s="295">
        <f t="shared" si="45"/>
        <v>2.4905059999999999</v>
      </c>
      <c r="M75" s="295">
        <f t="shared" si="45"/>
        <v>0</v>
      </c>
      <c r="N75" s="326">
        <f t="shared" si="45"/>
        <v>0.32330000000000003</v>
      </c>
      <c r="O75" s="295">
        <f t="shared" si="45"/>
        <v>0</v>
      </c>
      <c r="P75" s="296">
        <f t="shared" si="45"/>
        <v>0</v>
      </c>
      <c r="Q75" s="295">
        <f t="shared" si="45"/>
        <v>0</v>
      </c>
      <c r="R75" s="225"/>
      <c r="S75" s="225"/>
      <c r="T75" s="224"/>
      <c r="U75" s="226"/>
      <c r="V75" s="225"/>
    </row>
    <row r="76" spans="1:22" s="257" customFormat="1" ht="28.5" x14ac:dyDescent="0.2">
      <c r="A76" s="280" t="s">
        <v>882</v>
      </c>
      <c r="B76" s="281" t="s">
        <v>987</v>
      </c>
      <c r="C76" s="280" t="s">
        <v>988</v>
      </c>
      <c r="D76" s="304">
        <f>2.9886072/1.2</f>
        <v>2.4905060000000003</v>
      </c>
      <c r="E76" s="253">
        <v>0</v>
      </c>
      <c r="F76" s="266">
        <v>0</v>
      </c>
      <c r="G76" s="254">
        <v>0</v>
      </c>
      <c r="H76" s="319">
        <f t="shared" ref="H76:I77" si="46">J76+L76+N76+P76</f>
        <v>2.4905059999999999</v>
      </c>
      <c r="I76" s="319">
        <f t="shared" si="46"/>
        <v>0</v>
      </c>
      <c r="J76" s="310">
        <v>0</v>
      </c>
      <c r="K76" s="310">
        <v>0</v>
      </c>
      <c r="L76" s="319">
        <f>2.490506</f>
        <v>2.4905059999999999</v>
      </c>
      <c r="M76" s="319">
        <v>0</v>
      </c>
      <c r="N76" s="319">
        <v>0</v>
      </c>
      <c r="O76" s="319">
        <v>0</v>
      </c>
      <c r="P76" s="319">
        <v>0</v>
      </c>
      <c r="Q76" s="319">
        <v>0</v>
      </c>
      <c r="R76" s="254"/>
      <c r="S76" s="254"/>
      <c r="T76" s="255"/>
      <c r="U76" s="256"/>
      <c r="V76" s="254"/>
    </row>
    <row r="77" spans="1:22" s="257" customFormat="1" ht="22.5" customHeight="1" x14ac:dyDescent="0.2">
      <c r="A77" s="280" t="s">
        <v>883</v>
      </c>
      <c r="B77" s="281" t="s">
        <v>989</v>
      </c>
      <c r="C77" s="280" t="s">
        <v>990</v>
      </c>
      <c r="D77" s="305">
        <f>0.38796/1.2</f>
        <v>0.32330000000000003</v>
      </c>
      <c r="E77" s="253">
        <v>0</v>
      </c>
      <c r="F77" s="267">
        <v>0</v>
      </c>
      <c r="G77" s="254">
        <v>0</v>
      </c>
      <c r="H77" s="319">
        <f t="shared" si="46"/>
        <v>0.32330000000000003</v>
      </c>
      <c r="I77" s="319">
        <f t="shared" si="46"/>
        <v>0</v>
      </c>
      <c r="J77" s="310">
        <v>0</v>
      </c>
      <c r="K77" s="310">
        <v>0</v>
      </c>
      <c r="L77" s="319">
        <v>0</v>
      </c>
      <c r="M77" s="319">
        <v>0</v>
      </c>
      <c r="N77" s="319">
        <v>0.32330000000000003</v>
      </c>
      <c r="O77" s="319">
        <v>0</v>
      </c>
      <c r="P77" s="319">
        <v>0</v>
      </c>
      <c r="Q77" s="319">
        <v>0</v>
      </c>
      <c r="R77" s="259"/>
      <c r="S77" s="259"/>
      <c r="T77" s="255"/>
      <c r="U77" s="256"/>
      <c r="V77" s="259"/>
    </row>
    <row r="78" spans="1:22" ht="24.75" customHeight="1" x14ac:dyDescent="0.2">
      <c r="A78" s="278" t="s">
        <v>884</v>
      </c>
      <c r="B78" s="279" t="s">
        <v>885</v>
      </c>
      <c r="C78" s="278" t="s">
        <v>837</v>
      </c>
      <c r="D78" s="302">
        <f>D79+D80</f>
        <v>1.6901621199999999</v>
      </c>
      <c r="E78" s="246">
        <v>0</v>
      </c>
      <c r="F78" s="268">
        <v>0</v>
      </c>
      <c r="G78" s="251">
        <v>0</v>
      </c>
      <c r="H78" s="295">
        <f>H80+H79</f>
        <v>1.6901621199999999</v>
      </c>
      <c r="I78" s="295">
        <f>I80+I79</f>
        <v>1.6E-2</v>
      </c>
      <c r="J78" s="306">
        <f>J80+J79</f>
        <v>0</v>
      </c>
      <c r="K78" s="306">
        <f>K80+K79</f>
        <v>1.6E-2</v>
      </c>
      <c r="L78" s="326">
        <f t="shared" ref="L78" si="47">L80+L79</f>
        <v>0</v>
      </c>
      <c r="M78" s="295">
        <f>M80+M79</f>
        <v>0</v>
      </c>
      <c r="N78" s="295">
        <f t="shared" ref="N78" si="48">N80+N79</f>
        <v>1.6901621199999999</v>
      </c>
      <c r="O78" s="295">
        <f>O80+O79</f>
        <v>0</v>
      </c>
      <c r="P78" s="295">
        <f t="shared" ref="P78" si="49">P80+P79</f>
        <v>0</v>
      </c>
      <c r="Q78" s="295">
        <f>Q80+Q79</f>
        <v>0</v>
      </c>
      <c r="R78" s="260"/>
      <c r="S78" s="260"/>
      <c r="T78" s="260"/>
      <c r="U78" s="260"/>
      <c r="V78" s="260"/>
    </row>
    <row r="79" spans="1:22" s="257" customFormat="1" ht="27" customHeight="1" x14ac:dyDescent="0.2">
      <c r="A79" s="280" t="s">
        <v>991</v>
      </c>
      <c r="B79" s="281" t="s">
        <v>992</v>
      </c>
      <c r="C79" s="280" t="s">
        <v>993</v>
      </c>
      <c r="D79" s="305">
        <f>0.39501/1.2</f>
        <v>0.329175</v>
      </c>
      <c r="E79" s="253">
        <v>0</v>
      </c>
      <c r="F79" s="267">
        <v>0</v>
      </c>
      <c r="G79" s="254">
        <v>0</v>
      </c>
      <c r="H79" s="322">
        <f t="shared" ref="H79:I80" si="50">J79+L79+N79+P79</f>
        <v>0.329175</v>
      </c>
      <c r="I79" s="322">
        <f t="shared" si="50"/>
        <v>0</v>
      </c>
      <c r="J79" s="314">
        <v>0</v>
      </c>
      <c r="K79" s="314">
        <v>0</v>
      </c>
      <c r="L79" s="322">
        <v>0</v>
      </c>
      <c r="M79" s="322">
        <v>0</v>
      </c>
      <c r="N79" s="322">
        <v>0.329175</v>
      </c>
      <c r="O79" s="322">
        <v>0</v>
      </c>
      <c r="P79" s="322">
        <v>0</v>
      </c>
      <c r="Q79" s="322">
        <v>0</v>
      </c>
      <c r="R79" s="259"/>
      <c r="S79" s="259"/>
      <c r="T79" s="255"/>
      <c r="U79" s="256"/>
      <c r="V79" s="259"/>
    </row>
    <row r="80" spans="1:22" s="262" customFormat="1" ht="26.25" customHeight="1" x14ac:dyDescent="0.25">
      <c r="A80" s="280" t="s">
        <v>994</v>
      </c>
      <c r="B80" s="281" t="s">
        <v>995</v>
      </c>
      <c r="C80" s="280" t="s">
        <v>996</v>
      </c>
      <c r="D80" s="299">
        <f>1.633184544/1.2</f>
        <v>1.3609871199999999</v>
      </c>
      <c r="E80" s="246">
        <v>0</v>
      </c>
      <c r="F80" s="268">
        <v>0</v>
      </c>
      <c r="G80" s="251">
        <v>0</v>
      </c>
      <c r="H80" s="319">
        <f t="shared" si="50"/>
        <v>1.3609871199999999</v>
      </c>
      <c r="I80" s="319">
        <f t="shared" si="50"/>
        <v>1.6E-2</v>
      </c>
      <c r="J80" s="310">
        <v>0</v>
      </c>
      <c r="K80" s="310">
        <v>1.6E-2</v>
      </c>
      <c r="L80" s="319">
        <v>0</v>
      </c>
      <c r="M80" s="319">
        <v>0</v>
      </c>
      <c r="N80" s="319">
        <v>1.3609871199999999</v>
      </c>
      <c r="O80" s="319">
        <v>0</v>
      </c>
      <c r="P80" s="324">
        <v>0</v>
      </c>
      <c r="Q80" s="319">
        <v>0</v>
      </c>
      <c r="R80" s="261"/>
      <c r="S80" s="261"/>
      <c r="T80" s="250"/>
      <c r="U80" s="252"/>
      <c r="V80" s="261"/>
    </row>
    <row r="81" spans="1:22" ht="14.25" x14ac:dyDescent="0.2">
      <c r="A81" s="286" t="s">
        <v>120</v>
      </c>
      <c r="B81" s="287" t="s">
        <v>861</v>
      </c>
      <c r="C81" s="288" t="s">
        <v>837</v>
      </c>
      <c r="D81" s="296">
        <f>D82</f>
        <v>4.8126333433333421</v>
      </c>
      <c r="E81" s="296">
        <f t="shared" ref="E81:Q82" si="51">E82</f>
        <v>0</v>
      </c>
      <c r="F81" s="296">
        <f t="shared" si="51"/>
        <v>0</v>
      </c>
      <c r="G81" s="296">
        <f t="shared" si="51"/>
        <v>0</v>
      </c>
      <c r="H81" s="296">
        <f>H82</f>
        <v>4.8126333433333404</v>
      </c>
      <c r="I81" s="276">
        <f>I82</f>
        <v>0.77156924999999998</v>
      </c>
      <c r="J81" s="315">
        <f t="shared" si="51"/>
        <v>0.907749996666669</v>
      </c>
      <c r="K81" s="315">
        <f t="shared" si="51"/>
        <v>0.77156924999999998</v>
      </c>
      <c r="L81" s="323">
        <f t="shared" si="51"/>
        <v>1.5</v>
      </c>
      <c r="M81" s="276">
        <f t="shared" si="51"/>
        <v>0</v>
      </c>
      <c r="N81" s="323">
        <f t="shared" si="51"/>
        <v>1.5</v>
      </c>
      <c r="O81" s="276">
        <f t="shared" si="51"/>
        <v>0</v>
      </c>
      <c r="P81" s="323">
        <f t="shared" si="51"/>
        <v>0.90488334666667103</v>
      </c>
      <c r="Q81" s="276">
        <f t="shared" si="51"/>
        <v>0</v>
      </c>
      <c r="R81" s="263"/>
      <c r="S81" s="263"/>
      <c r="T81" s="263"/>
      <c r="U81" s="263"/>
      <c r="V81" s="263"/>
    </row>
    <row r="82" spans="1:22" ht="14.25" x14ac:dyDescent="0.2">
      <c r="A82" s="286" t="s">
        <v>122</v>
      </c>
      <c r="B82" s="287" t="s">
        <v>862</v>
      </c>
      <c r="C82" s="288" t="s">
        <v>837</v>
      </c>
      <c r="D82" s="296">
        <f>D83</f>
        <v>4.8126333433333421</v>
      </c>
      <c r="E82" s="296">
        <f t="shared" si="51"/>
        <v>0</v>
      </c>
      <c r="F82" s="296">
        <f t="shared" si="51"/>
        <v>0</v>
      </c>
      <c r="G82" s="296">
        <f t="shared" si="51"/>
        <v>0</v>
      </c>
      <c r="H82" s="296">
        <f t="shared" si="51"/>
        <v>4.8126333433333404</v>
      </c>
      <c r="I82" s="276">
        <f t="shared" si="51"/>
        <v>0.77156924999999998</v>
      </c>
      <c r="J82" s="315">
        <f t="shared" si="51"/>
        <v>0.907749996666669</v>
      </c>
      <c r="K82" s="315">
        <f t="shared" si="51"/>
        <v>0.77156924999999998</v>
      </c>
      <c r="L82" s="323">
        <f t="shared" si="51"/>
        <v>1.5</v>
      </c>
      <c r="M82" s="276">
        <f t="shared" si="51"/>
        <v>0</v>
      </c>
      <c r="N82" s="323">
        <f t="shared" si="51"/>
        <v>1.5</v>
      </c>
      <c r="O82" s="276">
        <f t="shared" si="51"/>
        <v>0</v>
      </c>
      <c r="P82" s="323">
        <f t="shared" si="51"/>
        <v>0.90488334666667103</v>
      </c>
      <c r="Q82" s="276">
        <f t="shared" si="51"/>
        <v>0</v>
      </c>
      <c r="R82" s="263"/>
      <c r="S82" s="263"/>
      <c r="T82" s="263"/>
      <c r="U82" s="263"/>
      <c r="V82" s="263"/>
    </row>
    <row r="83" spans="1:22" ht="28.5" x14ac:dyDescent="0.2">
      <c r="A83" s="289" t="s">
        <v>729</v>
      </c>
      <c r="B83" s="290" t="s">
        <v>997</v>
      </c>
      <c r="C83" s="291" t="s">
        <v>998</v>
      </c>
      <c r="D83" s="305">
        <f>5.77516001200001/1.2</f>
        <v>4.8126333433333421</v>
      </c>
      <c r="E83" s="294"/>
      <c r="F83" s="263"/>
      <c r="G83" s="263"/>
      <c r="H83" s="305">
        <f>J83+L83+N83+P83</f>
        <v>4.8126333433333404</v>
      </c>
      <c r="I83" s="277">
        <f>K83+M83+O83+Q83</f>
        <v>0.77156924999999998</v>
      </c>
      <c r="J83" s="316">
        <f>0.907749996666669</f>
        <v>0.907749996666669</v>
      </c>
      <c r="K83" s="316">
        <f>0.9258831/1.2</f>
        <v>0.77156924999999998</v>
      </c>
      <c r="L83" s="277">
        <f>1.5</f>
        <v>1.5</v>
      </c>
      <c r="M83" s="277">
        <v>0</v>
      </c>
      <c r="N83" s="277">
        <f>1.5</f>
        <v>1.5</v>
      </c>
      <c r="O83" s="277">
        <v>0</v>
      </c>
      <c r="P83" s="324">
        <f>0.904883346666671</f>
        <v>0.90488334666667103</v>
      </c>
      <c r="Q83" s="277">
        <v>0</v>
      </c>
      <c r="R83" s="263"/>
      <c r="S83" s="263"/>
      <c r="T83" s="224">
        <f>J83-K83</f>
        <v>0.13618074666666902</v>
      </c>
      <c r="U83" s="226">
        <f>T83/J83*100</f>
        <v>15.002010153317066</v>
      </c>
      <c r="V83" s="263"/>
    </row>
    <row r="84" spans="1:22" ht="14.25" x14ac:dyDescent="0.2">
      <c r="A84" s="286" t="s">
        <v>863</v>
      </c>
      <c r="B84" s="287" t="s">
        <v>864</v>
      </c>
      <c r="C84" s="288" t="s">
        <v>837</v>
      </c>
      <c r="D84" s="295">
        <f>D85</f>
        <v>12.268833336666667</v>
      </c>
      <c r="E84" s="295">
        <f t="shared" ref="E84:Q84" si="52">E85</f>
        <v>0</v>
      </c>
      <c r="F84" s="295">
        <f t="shared" si="52"/>
        <v>0</v>
      </c>
      <c r="G84" s="295">
        <f t="shared" si="52"/>
        <v>0</v>
      </c>
      <c r="H84" s="323">
        <f>H85</f>
        <v>12.268833336666667</v>
      </c>
      <c r="I84" s="276">
        <f>I85</f>
        <v>0</v>
      </c>
      <c r="J84" s="317">
        <f t="shared" si="52"/>
        <v>0</v>
      </c>
      <c r="K84" s="317">
        <f t="shared" si="52"/>
        <v>0</v>
      </c>
      <c r="L84" s="323">
        <f t="shared" si="52"/>
        <v>1.6599166666666667</v>
      </c>
      <c r="M84" s="276">
        <f t="shared" si="52"/>
        <v>0</v>
      </c>
      <c r="N84" s="323">
        <f t="shared" si="52"/>
        <v>10.608916669999999</v>
      </c>
      <c r="O84" s="276">
        <f t="shared" si="52"/>
        <v>0</v>
      </c>
      <c r="P84" s="276">
        <f t="shared" si="52"/>
        <v>0</v>
      </c>
      <c r="Q84" s="276">
        <f t="shared" si="52"/>
        <v>0</v>
      </c>
      <c r="R84" s="263"/>
      <c r="S84" s="263"/>
      <c r="T84" s="263"/>
      <c r="U84" s="263"/>
      <c r="V84" s="263"/>
    </row>
    <row r="85" spans="1:22" ht="14.25" x14ac:dyDescent="0.2">
      <c r="A85" s="286" t="s">
        <v>865</v>
      </c>
      <c r="B85" s="287" t="s">
        <v>866</v>
      </c>
      <c r="C85" s="288" t="s">
        <v>837</v>
      </c>
      <c r="D85" s="295">
        <f>D86+D87+D88+D89+D90</f>
        <v>12.268833336666667</v>
      </c>
      <c r="E85" s="295">
        <f t="shared" ref="E85:N85" si="53">E86+E87+E88+E89+E90</f>
        <v>0</v>
      </c>
      <c r="F85" s="295">
        <f t="shared" si="53"/>
        <v>0</v>
      </c>
      <c r="G85" s="295">
        <f t="shared" si="53"/>
        <v>0</v>
      </c>
      <c r="H85" s="323">
        <f t="shared" si="53"/>
        <v>12.268833336666667</v>
      </c>
      <c r="I85" s="276">
        <f t="shared" si="53"/>
        <v>0</v>
      </c>
      <c r="J85" s="317">
        <f t="shared" si="53"/>
        <v>0</v>
      </c>
      <c r="K85" s="317">
        <f t="shared" si="53"/>
        <v>0</v>
      </c>
      <c r="L85" s="323">
        <f t="shared" si="53"/>
        <v>1.6599166666666667</v>
      </c>
      <c r="M85" s="276">
        <f t="shared" si="53"/>
        <v>0</v>
      </c>
      <c r="N85" s="323">
        <f t="shared" si="53"/>
        <v>10.608916669999999</v>
      </c>
      <c r="O85" s="276">
        <f>O86+O87+O88+O89+O90</f>
        <v>0</v>
      </c>
      <c r="P85" s="276">
        <f t="shared" ref="P85" si="54">P86+P87+P88+P89+P90</f>
        <v>0</v>
      </c>
      <c r="Q85" s="276">
        <f>Q86+Q87+Q88+Q89+Q90</f>
        <v>0</v>
      </c>
      <c r="R85" s="263"/>
      <c r="S85" s="263"/>
      <c r="T85" s="263"/>
      <c r="U85" s="263"/>
      <c r="V85" s="263"/>
    </row>
    <row r="86" spans="1:22" ht="14.25" x14ac:dyDescent="0.2">
      <c r="A86" s="289" t="s">
        <v>999</v>
      </c>
      <c r="B86" s="292" t="s">
        <v>1000</v>
      </c>
      <c r="C86" s="291" t="s">
        <v>1001</v>
      </c>
      <c r="D86" s="305">
        <f>7.32/1.2</f>
        <v>6.1000000000000005</v>
      </c>
      <c r="E86" s="263"/>
      <c r="F86" s="263"/>
      <c r="G86" s="263"/>
      <c r="H86" s="277">
        <f>J86+L86+N86+P86</f>
        <v>6.1000000000000005</v>
      </c>
      <c r="I86" s="277">
        <f t="shared" ref="H86:I90" si="55">K86+M86+O86+Q86</f>
        <v>0</v>
      </c>
      <c r="J86" s="318">
        <v>0</v>
      </c>
      <c r="K86" s="318">
        <v>0</v>
      </c>
      <c r="L86" s="277">
        <v>0</v>
      </c>
      <c r="M86" s="277">
        <v>0</v>
      </c>
      <c r="N86" s="277">
        <v>6.1000000000000005</v>
      </c>
      <c r="O86" s="277">
        <v>0</v>
      </c>
      <c r="P86" s="277">
        <v>0</v>
      </c>
      <c r="Q86" s="277">
        <v>0</v>
      </c>
      <c r="R86" s="263"/>
      <c r="S86" s="263"/>
      <c r="T86" s="263"/>
      <c r="U86" s="263"/>
      <c r="V86" s="263"/>
    </row>
    <row r="87" spans="1:22" ht="14.25" x14ac:dyDescent="0.2">
      <c r="A87" s="289" t="s">
        <v>1002</v>
      </c>
      <c r="B87" s="292" t="s">
        <v>1003</v>
      </c>
      <c r="C87" s="291" t="s">
        <v>1004</v>
      </c>
      <c r="D87" s="305">
        <f>5.410700004/1.2</f>
        <v>4.5089166699999996</v>
      </c>
      <c r="E87" s="263"/>
      <c r="F87" s="263"/>
      <c r="G87" s="263"/>
      <c r="H87" s="324">
        <f t="shared" si="55"/>
        <v>4.5089166699999996</v>
      </c>
      <c r="I87" s="277">
        <f t="shared" si="55"/>
        <v>0</v>
      </c>
      <c r="J87" s="318">
        <v>0</v>
      </c>
      <c r="K87" s="318">
        <v>0</v>
      </c>
      <c r="L87" s="277">
        <v>0</v>
      </c>
      <c r="M87" s="277">
        <v>0</v>
      </c>
      <c r="N87" s="324">
        <v>4.5089166699999996</v>
      </c>
      <c r="O87" s="277">
        <v>0</v>
      </c>
      <c r="P87" s="277">
        <v>0</v>
      </c>
      <c r="Q87" s="277">
        <v>0</v>
      </c>
      <c r="R87" s="263"/>
      <c r="S87" s="263"/>
      <c r="T87" s="263"/>
      <c r="U87" s="263"/>
      <c r="V87" s="263"/>
    </row>
    <row r="88" spans="1:22" ht="14.25" x14ac:dyDescent="0.2">
      <c r="A88" s="289" t="s">
        <v>868</v>
      </c>
      <c r="B88" s="292" t="s">
        <v>1005</v>
      </c>
      <c r="C88" s="291" t="s">
        <v>1006</v>
      </c>
      <c r="D88" s="305">
        <f>0.7319/1.2</f>
        <v>0.60991666666666666</v>
      </c>
      <c r="E88" s="263"/>
      <c r="F88" s="263"/>
      <c r="G88" s="263"/>
      <c r="H88" s="324">
        <f t="shared" si="55"/>
        <v>0.60991666666666666</v>
      </c>
      <c r="I88" s="277">
        <f t="shared" si="55"/>
        <v>0</v>
      </c>
      <c r="J88" s="318">
        <v>0</v>
      </c>
      <c r="K88" s="318">
        <v>0</v>
      </c>
      <c r="L88" s="324">
        <v>0.60991666666666666</v>
      </c>
      <c r="M88" s="277">
        <v>0</v>
      </c>
      <c r="N88" s="324"/>
      <c r="O88" s="277">
        <v>0</v>
      </c>
      <c r="P88" s="277">
        <v>0</v>
      </c>
      <c r="Q88" s="277">
        <v>0</v>
      </c>
      <c r="R88" s="263"/>
      <c r="S88" s="263"/>
      <c r="T88" s="263"/>
      <c r="U88" s="263"/>
      <c r="V88" s="263"/>
    </row>
    <row r="89" spans="1:22" ht="14.25" x14ac:dyDescent="0.2">
      <c r="A89" s="289" t="s">
        <v>1007</v>
      </c>
      <c r="B89" s="292" t="s">
        <v>1008</v>
      </c>
      <c r="C89" s="291" t="s">
        <v>1009</v>
      </c>
      <c r="D89" s="305">
        <f>0.66/1.2</f>
        <v>0.55000000000000004</v>
      </c>
      <c r="E89" s="263"/>
      <c r="F89" s="263"/>
      <c r="G89" s="263"/>
      <c r="H89" s="277">
        <f t="shared" si="55"/>
        <v>0.55000000000000004</v>
      </c>
      <c r="I89" s="277">
        <f t="shared" si="55"/>
        <v>0</v>
      </c>
      <c r="J89" s="318">
        <v>0</v>
      </c>
      <c r="K89" s="318">
        <v>0</v>
      </c>
      <c r="L89" s="277">
        <v>0.55000000000000004</v>
      </c>
      <c r="M89" s="277">
        <v>0</v>
      </c>
      <c r="N89" s="277"/>
      <c r="O89" s="277">
        <v>0</v>
      </c>
      <c r="P89" s="277">
        <v>0</v>
      </c>
      <c r="Q89" s="277">
        <v>0</v>
      </c>
      <c r="R89" s="263"/>
      <c r="S89" s="263"/>
      <c r="T89" s="263"/>
      <c r="U89" s="263"/>
      <c r="V89" s="263"/>
    </row>
    <row r="90" spans="1:22" ht="14.25" x14ac:dyDescent="0.2">
      <c r="A90" s="289" t="s">
        <v>1010</v>
      </c>
      <c r="B90" s="293" t="s">
        <v>1011</v>
      </c>
      <c r="C90" s="291" t="s">
        <v>1012</v>
      </c>
      <c r="D90" s="305">
        <f>0.6/1.2</f>
        <v>0.5</v>
      </c>
      <c r="E90" s="263"/>
      <c r="F90" s="263"/>
      <c r="G90" s="263"/>
      <c r="H90" s="277">
        <f t="shared" si="55"/>
        <v>0.5</v>
      </c>
      <c r="I90" s="277">
        <f t="shared" si="55"/>
        <v>0</v>
      </c>
      <c r="J90" s="318">
        <v>0</v>
      </c>
      <c r="K90" s="318">
        <v>0</v>
      </c>
      <c r="L90" s="277">
        <v>0.5</v>
      </c>
      <c r="M90" s="277">
        <v>0</v>
      </c>
      <c r="N90" s="277"/>
      <c r="O90" s="277">
        <v>0</v>
      </c>
      <c r="P90" s="277">
        <v>0</v>
      </c>
      <c r="Q90" s="277">
        <v>0</v>
      </c>
      <c r="R90" s="263"/>
      <c r="S90" s="263"/>
      <c r="T90" s="263"/>
      <c r="U90" s="263"/>
      <c r="V90" s="263"/>
    </row>
    <row r="91" spans="1:22" x14ac:dyDescent="0.2">
      <c r="E91" s="230"/>
      <c r="H91" s="231"/>
      <c r="I91" s="230"/>
    </row>
    <row r="92" spans="1:22" x14ac:dyDescent="0.2">
      <c r="E92" s="230"/>
      <c r="H92" s="231"/>
      <c r="I92" s="230"/>
    </row>
    <row r="93" spans="1:22" x14ac:dyDescent="0.2">
      <c r="E93" s="230"/>
      <c r="H93" s="231"/>
      <c r="I93" s="230"/>
    </row>
    <row r="94" spans="1:22" x14ac:dyDescent="0.2">
      <c r="E94" s="230"/>
      <c r="H94" s="231"/>
      <c r="I94" s="230"/>
    </row>
    <row r="95" spans="1:22" x14ac:dyDescent="0.2">
      <c r="E95" s="230"/>
      <c r="H95" s="231"/>
      <c r="I95" s="230"/>
    </row>
    <row r="96" spans="1:22" x14ac:dyDescent="0.2">
      <c r="E96" s="230"/>
      <c r="H96" s="231"/>
      <c r="I96" s="230"/>
    </row>
    <row r="97" spans="5:9" x14ac:dyDescent="0.2">
      <c r="E97" s="230"/>
      <c r="H97" s="231"/>
      <c r="I97" s="230"/>
    </row>
    <row r="98" spans="5:9" x14ac:dyDescent="0.2">
      <c r="E98" s="230"/>
      <c r="H98" s="231"/>
      <c r="I98" s="230"/>
    </row>
    <row r="99" spans="5:9" x14ac:dyDescent="0.2">
      <c r="E99" s="230"/>
      <c r="H99" s="231"/>
      <c r="I99" s="230"/>
    </row>
    <row r="100" spans="5:9" x14ac:dyDescent="0.2">
      <c r="E100" s="230"/>
      <c r="H100" s="231"/>
      <c r="I100" s="230"/>
    </row>
    <row r="101" spans="5:9" x14ac:dyDescent="0.2">
      <c r="E101" s="230"/>
      <c r="H101" s="231"/>
      <c r="I101" s="230"/>
    </row>
    <row r="102" spans="5:9" x14ac:dyDescent="0.2">
      <c r="E102" s="230"/>
      <c r="H102" s="231"/>
      <c r="I102" s="230"/>
    </row>
    <row r="103" spans="5:9" x14ac:dyDescent="0.2">
      <c r="E103" s="230"/>
      <c r="H103" s="231"/>
      <c r="I103" s="230"/>
    </row>
    <row r="104" spans="5:9" x14ac:dyDescent="0.2">
      <c r="E104" s="230"/>
      <c r="H104" s="231"/>
      <c r="I104" s="230"/>
    </row>
    <row r="105" spans="5:9" x14ac:dyDescent="0.2">
      <c r="E105" s="230"/>
      <c r="H105" s="231"/>
      <c r="I105" s="230"/>
    </row>
    <row r="106" spans="5:9" x14ac:dyDescent="0.2">
      <c r="E106" s="230"/>
      <c r="H106" s="231"/>
      <c r="I106" s="230"/>
    </row>
    <row r="107" spans="5:9" x14ac:dyDescent="0.2">
      <c r="E107" s="230"/>
      <c r="H107" s="231"/>
      <c r="I107" s="230"/>
    </row>
    <row r="108" spans="5:9" x14ac:dyDescent="0.2">
      <c r="E108" s="230"/>
      <c r="H108" s="231"/>
      <c r="I108" s="230"/>
    </row>
    <row r="109" spans="5:9" x14ac:dyDescent="0.2">
      <c r="E109" s="230"/>
      <c r="H109" s="231"/>
      <c r="I109" s="230"/>
    </row>
    <row r="110" spans="5:9" x14ac:dyDescent="0.2">
      <c r="E110" s="230"/>
      <c r="H110" s="231"/>
      <c r="I110" s="230"/>
    </row>
    <row r="111" spans="5:9" x14ac:dyDescent="0.2">
      <c r="E111" s="230"/>
      <c r="H111" s="231"/>
      <c r="I111" s="230"/>
    </row>
    <row r="112" spans="5:9" x14ac:dyDescent="0.2">
      <c r="E112" s="230"/>
      <c r="H112" s="231"/>
      <c r="I112" s="230"/>
    </row>
    <row r="113" spans="5:9" x14ac:dyDescent="0.2">
      <c r="E113" s="230"/>
      <c r="H113" s="231"/>
      <c r="I113" s="230"/>
    </row>
    <row r="114" spans="5:9" x14ac:dyDescent="0.2">
      <c r="E114" s="230"/>
      <c r="H114" s="231"/>
      <c r="I114" s="230"/>
    </row>
    <row r="115" spans="5:9" x14ac:dyDescent="0.2">
      <c r="E115" s="230"/>
      <c r="H115" s="231"/>
      <c r="I115" s="230"/>
    </row>
    <row r="116" spans="5:9" x14ac:dyDescent="0.2">
      <c r="E116" s="230"/>
      <c r="H116" s="231"/>
      <c r="I116" s="230"/>
    </row>
    <row r="117" spans="5:9" x14ac:dyDescent="0.2">
      <c r="E117" s="230"/>
      <c r="H117" s="231"/>
      <c r="I117" s="230"/>
    </row>
    <row r="118" spans="5:9" x14ac:dyDescent="0.2">
      <c r="E118" s="230"/>
      <c r="H118" s="231"/>
      <c r="I118" s="230"/>
    </row>
    <row r="119" spans="5:9" x14ac:dyDescent="0.2">
      <c r="E119" s="230"/>
      <c r="H119" s="231"/>
      <c r="I119" s="230"/>
    </row>
    <row r="120" spans="5:9" x14ac:dyDescent="0.2">
      <c r="E120" s="230"/>
      <c r="H120" s="231"/>
      <c r="I120" s="230"/>
    </row>
    <row r="121" spans="5:9" x14ac:dyDescent="0.2">
      <c r="E121" s="230"/>
      <c r="H121" s="231"/>
      <c r="I121" s="230"/>
    </row>
    <row r="122" spans="5:9" x14ac:dyDescent="0.2">
      <c r="E122" s="230"/>
      <c r="H122" s="231"/>
      <c r="I122" s="230"/>
    </row>
    <row r="123" spans="5:9" x14ac:dyDescent="0.2">
      <c r="E123" s="230"/>
      <c r="H123" s="231"/>
      <c r="I123" s="230"/>
    </row>
    <row r="124" spans="5:9" x14ac:dyDescent="0.2">
      <c r="E124" s="230"/>
      <c r="H124" s="231"/>
      <c r="I124" s="230"/>
    </row>
    <row r="125" spans="5:9" x14ac:dyDescent="0.2">
      <c r="E125" s="230"/>
      <c r="H125" s="231"/>
      <c r="I125" s="230"/>
    </row>
    <row r="126" spans="5:9" x14ac:dyDescent="0.2">
      <c r="E126" s="230"/>
      <c r="H126" s="231"/>
      <c r="I126" s="230"/>
    </row>
    <row r="127" spans="5:9" x14ac:dyDescent="0.2">
      <c r="E127" s="230"/>
      <c r="H127" s="231"/>
      <c r="I127" s="230"/>
    </row>
    <row r="128" spans="5:9" x14ac:dyDescent="0.2">
      <c r="E128" s="230"/>
      <c r="H128" s="231"/>
      <c r="I128" s="230"/>
    </row>
    <row r="129" spans="5:9" x14ac:dyDescent="0.2">
      <c r="E129" s="230"/>
      <c r="H129" s="231"/>
      <c r="I129" s="230"/>
    </row>
    <row r="130" spans="5:9" x14ac:dyDescent="0.2">
      <c r="E130" s="230"/>
      <c r="H130" s="231"/>
      <c r="I130" s="230"/>
    </row>
    <row r="131" spans="5:9" x14ac:dyDescent="0.2">
      <c r="E131" s="230"/>
      <c r="H131" s="231"/>
      <c r="I131" s="230"/>
    </row>
    <row r="132" spans="5:9" x14ac:dyDescent="0.2">
      <c r="E132" s="230"/>
      <c r="H132" s="231"/>
      <c r="I132" s="230"/>
    </row>
    <row r="133" spans="5:9" x14ac:dyDescent="0.2">
      <c r="E133" s="230"/>
      <c r="H133" s="231"/>
      <c r="I133" s="230"/>
    </row>
    <row r="134" spans="5:9" x14ac:dyDescent="0.2">
      <c r="E134" s="230"/>
      <c r="H134" s="231"/>
      <c r="I134" s="230"/>
    </row>
    <row r="135" spans="5:9" x14ac:dyDescent="0.2">
      <c r="E135" s="230"/>
      <c r="H135" s="231"/>
      <c r="I135" s="230"/>
    </row>
    <row r="136" spans="5:9" x14ac:dyDescent="0.2">
      <c r="E136" s="230"/>
      <c r="H136" s="231"/>
      <c r="I136" s="230"/>
    </row>
    <row r="137" spans="5:9" x14ac:dyDescent="0.2">
      <c r="E137" s="230"/>
      <c r="H137" s="231"/>
      <c r="I137" s="230"/>
    </row>
    <row r="138" spans="5:9" x14ac:dyDescent="0.2">
      <c r="E138" s="230"/>
      <c r="H138" s="231"/>
      <c r="I138" s="230"/>
    </row>
    <row r="139" spans="5:9" x14ac:dyDescent="0.2">
      <c r="E139" s="230"/>
      <c r="H139" s="231"/>
      <c r="I139" s="230"/>
    </row>
    <row r="140" spans="5:9" x14ac:dyDescent="0.2">
      <c r="E140" s="230"/>
      <c r="H140" s="231"/>
      <c r="I140" s="230"/>
    </row>
    <row r="141" spans="5:9" x14ac:dyDescent="0.2">
      <c r="E141" s="230"/>
      <c r="H141" s="231"/>
      <c r="I141" s="230"/>
    </row>
    <row r="142" spans="5:9" x14ac:dyDescent="0.2">
      <c r="E142" s="230"/>
      <c r="H142" s="231"/>
      <c r="I142" s="230"/>
    </row>
    <row r="143" spans="5:9" x14ac:dyDescent="0.2">
      <c r="E143" s="230"/>
      <c r="H143" s="231"/>
      <c r="I143" s="230"/>
    </row>
    <row r="144" spans="5:9" x14ac:dyDescent="0.2">
      <c r="E144" s="230"/>
      <c r="H144" s="231"/>
      <c r="I144" s="230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R15:S15"/>
    <mergeCell ref="R16:R18"/>
    <mergeCell ref="S16:S18"/>
    <mergeCell ref="F16:F18"/>
    <mergeCell ref="G16:G18"/>
    <mergeCell ref="F15:G15"/>
  </mergeCells>
  <hyperlinks>
    <hyperlink ref="B61" r:id="rId2" display="Установка  КТПН 6/04кВ  в центрах питания с тр-рам ТМГ-250.Строительство ВЛ,КЛ-6,04кВ ул.Фабричная"/>
    <hyperlink ref="B62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0" fitToHeight="0" orientation="landscape" r:id="rId4"/>
  <headerFooter alignWithMargins="0"/>
  <colBreaks count="1" manualBreakCount="1">
    <brk id="9" max="8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57</v>
      </c>
    </row>
    <row r="2" spans="1:34" ht="18.75" x14ac:dyDescent="0.3">
      <c r="U2" s="38" t="s">
        <v>0</v>
      </c>
    </row>
    <row r="3" spans="1:34" ht="18.75" x14ac:dyDescent="0.3">
      <c r="U3" s="29" t="s">
        <v>802</v>
      </c>
    </row>
    <row r="4" spans="1:34" s="39" customFormat="1" ht="18.75" x14ac:dyDescent="0.3">
      <c r="A4" s="353" t="s">
        <v>162</v>
      </c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  <c r="R4" s="353"/>
      <c r="S4" s="353"/>
      <c r="T4" s="353"/>
      <c r="U4" s="353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56" t="s">
        <v>66</v>
      </c>
      <c r="B5" s="356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56" t="s">
        <v>806</v>
      </c>
      <c r="B7" s="356"/>
      <c r="C7" s="356"/>
      <c r="D7" s="356"/>
      <c r="E7" s="356"/>
      <c r="F7" s="356"/>
      <c r="G7" s="356"/>
      <c r="H7" s="356"/>
      <c r="I7" s="356"/>
      <c r="J7" s="356"/>
      <c r="K7" s="356"/>
      <c r="L7" s="356"/>
      <c r="M7" s="356"/>
      <c r="N7" s="356"/>
      <c r="O7" s="356"/>
      <c r="P7" s="356"/>
      <c r="Q7" s="356"/>
      <c r="R7" s="356"/>
      <c r="S7" s="356"/>
      <c r="T7" s="356"/>
      <c r="U7" s="356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55" t="s">
        <v>807</v>
      </c>
      <c r="B8" s="355"/>
      <c r="C8" s="355"/>
      <c r="D8" s="355"/>
      <c r="E8" s="355"/>
      <c r="F8" s="355"/>
      <c r="G8" s="355"/>
      <c r="H8" s="355"/>
      <c r="I8" s="355"/>
      <c r="J8" s="355"/>
      <c r="K8" s="355"/>
      <c r="L8" s="355"/>
      <c r="M8" s="355"/>
      <c r="N8" s="355"/>
      <c r="O8" s="355"/>
      <c r="P8" s="355"/>
      <c r="Q8" s="355"/>
      <c r="R8" s="355"/>
      <c r="S8" s="355"/>
      <c r="T8" s="355"/>
      <c r="U8" s="355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57" t="s">
        <v>21</v>
      </c>
      <c r="B10" s="357"/>
      <c r="C10" s="357"/>
      <c r="D10" s="357"/>
      <c r="E10" s="357"/>
      <c r="F10" s="357"/>
      <c r="G10" s="357"/>
      <c r="H10" s="357"/>
      <c r="I10" s="357"/>
      <c r="J10" s="357"/>
      <c r="K10" s="357"/>
      <c r="L10" s="357"/>
      <c r="M10" s="357"/>
      <c r="N10" s="357"/>
      <c r="O10" s="357"/>
      <c r="P10" s="357"/>
      <c r="Q10" s="357"/>
      <c r="R10" s="357"/>
      <c r="S10" s="357"/>
      <c r="T10" s="357"/>
      <c r="U10" s="357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58" t="s">
        <v>805</v>
      </c>
      <c r="B12" s="358"/>
      <c r="C12" s="358"/>
      <c r="D12" s="358"/>
      <c r="E12" s="358"/>
      <c r="F12" s="358"/>
      <c r="G12" s="358"/>
      <c r="H12" s="358"/>
      <c r="I12" s="358"/>
      <c r="J12" s="358"/>
      <c r="K12" s="358"/>
      <c r="L12" s="358"/>
      <c r="M12" s="358"/>
      <c r="N12" s="358"/>
      <c r="O12" s="358"/>
      <c r="P12" s="358"/>
      <c r="Q12" s="358"/>
      <c r="R12" s="358"/>
      <c r="S12" s="358"/>
      <c r="T12" s="358"/>
      <c r="U12" s="358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55" t="s">
        <v>808</v>
      </c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54"/>
      <c r="B14" s="354"/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8"/>
    </row>
    <row r="15" spans="1:34" ht="15.75" customHeight="1" x14ac:dyDescent="0.25">
      <c r="A15" s="347" t="s">
        <v>67</v>
      </c>
      <c r="B15" s="347" t="s">
        <v>20</v>
      </c>
      <c r="C15" s="347" t="s">
        <v>5</v>
      </c>
      <c r="D15" s="347" t="s">
        <v>822</v>
      </c>
      <c r="E15" s="347" t="s">
        <v>823</v>
      </c>
      <c r="F15" s="359" t="s">
        <v>824</v>
      </c>
      <c r="G15" s="360"/>
      <c r="H15" s="347" t="s">
        <v>825</v>
      </c>
      <c r="I15" s="347"/>
      <c r="J15" s="347" t="s">
        <v>826</v>
      </c>
      <c r="K15" s="347"/>
      <c r="L15" s="347"/>
      <c r="M15" s="347"/>
      <c r="N15" s="347" t="s">
        <v>827</v>
      </c>
      <c r="O15" s="347"/>
      <c r="P15" s="359" t="s">
        <v>767</v>
      </c>
      <c r="Q15" s="363"/>
      <c r="R15" s="363"/>
      <c r="S15" s="360"/>
      <c r="T15" s="347" t="s">
        <v>7</v>
      </c>
      <c r="U15" s="347"/>
      <c r="V15" s="154"/>
    </row>
    <row r="16" spans="1:34" ht="59.25" customHeight="1" x14ac:dyDescent="0.25">
      <c r="A16" s="347"/>
      <c r="B16" s="347"/>
      <c r="C16" s="347"/>
      <c r="D16" s="347"/>
      <c r="E16" s="347"/>
      <c r="F16" s="361"/>
      <c r="G16" s="362"/>
      <c r="H16" s="347"/>
      <c r="I16" s="347"/>
      <c r="J16" s="347"/>
      <c r="K16" s="347"/>
      <c r="L16" s="347"/>
      <c r="M16" s="347"/>
      <c r="N16" s="347"/>
      <c r="O16" s="347"/>
      <c r="P16" s="361"/>
      <c r="Q16" s="364"/>
      <c r="R16" s="364"/>
      <c r="S16" s="362"/>
      <c r="T16" s="347"/>
      <c r="U16" s="347"/>
    </row>
    <row r="17" spans="1:21" ht="49.5" customHeight="1" x14ac:dyDescent="0.25">
      <c r="A17" s="347"/>
      <c r="B17" s="347"/>
      <c r="C17" s="347"/>
      <c r="D17" s="347"/>
      <c r="E17" s="347"/>
      <c r="F17" s="361"/>
      <c r="G17" s="362"/>
      <c r="H17" s="347"/>
      <c r="I17" s="347"/>
      <c r="J17" s="347" t="s">
        <v>9</v>
      </c>
      <c r="K17" s="347"/>
      <c r="L17" s="347" t="s">
        <v>10</v>
      </c>
      <c r="M17" s="347"/>
      <c r="N17" s="347"/>
      <c r="O17" s="347"/>
      <c r="P17" s="351" t="s">
        <v>828</v>
      </c>
      <c r="Q17" s="352"/>
      <c r="R17" s="351" t="s">
        <v>8</v>
      </c>
      <c r="S17" s="352"/>
      <c r="T17" s="347"/>
      <c r="U17" s="347"/>
    </row>
    <row r="18" spans="1:21" ht="129" customHeight="1" x14ac:dyDescent="0.25">
      <c r="A18" s="347"/>
      <c r="B18" s="347"/>
      <c r="C18" s="347"/>
      <c r="D18" s="347"/>
      <c r="E18" s="347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763</v>
      </c>
      <c r="L18" s="155" t="s">
        <v>4</v>
      </c>
      <c r="M18" s="155" t="s">
        <v>761</v>
      </c>
      <c r="N18" s="155" t="s">
        <v>4</v>
      </c>
      <c r="O18" s="155" t="s">
        <v>15</v>
      </c>
      <c r="P18" s="155" t="s">
        <v>4</v>
      </c>
      <c r="Q18" s="155" t="s">
        <v>763</v>
      </c>
      <c r="R18" s="155" t="s">
        <v>4</v>
      </c>
      <c r="S18" s="155" t="s">
        <v>764</v>
      </c>
      <c r="T18" s="347"/>
      <c r="U18" s="347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347">
        <f>S19+1</f>
        <v>20</v>
      </c>
      <c r="U19" s="347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51"/>
      <c r="U20" s="352"/>
    </row>
    <row r="21" spans="1:21" x14ac:dyDescent="0.25">
      <c r="A21" s="347" t="s">
        <v>84</v>
      </c>
      <c r="B21" s="347"/>
      <c r="C21" s="347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347"/>
      <c r="U21" s="347"/>
    </row>
    <row r="23" spans="1:21" s="5" customFormat="1" ht="49.5" customHeight="1" x14ac:dyDescent="0.25">
      <c r="A23" s="335" t="s">
        <v>797</v>
      </c>
      <c r="B23" s="335"/>
      <c r="C23" s="335"/>
      <c r="D23" s="335"/>
      <c r="E23" s="335"/>
      <c r="F23" s="335"/>
      <c r="G23" s="335"/>
      <c r="H23" s="335"/>
      <c r="I23" s="335"/>
      <c r="J23" s="335"/>
      <c r="K23" s="335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58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802</v>
      </c>
      <c r="Y3" s="2"/>
    </row>
    <row r="4" spans="1:52" s="8" customFormat="1" ht="18.75" x14ac:dyDescent="0.3">
      <c r="A4" s="336" t="s">
        <v>765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167"/>
      <c r="Y4" s="167"/>
      <c r="Z4" s="167"/>
      <c r="AA4" s="167"/>
    </row>
    <row r="5" spans="1:52" s="8" customFormat="1" ht="18.75" x14ac:dyDescent="0.3">
      <c r="A5" s="348" t="s">
        <v>66</v>
      </c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348" t="s">
        <v>799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8"/>
      <c r="O7" s="348"/>
      <c r="P7" s="348"/>
      <c r="Q7" s="348"/>
      <c r="R7" s="348"/>
      <c r="S7" s="348"/>
      <c r="T7" s="348"/>
      <c r="U7" s="348"/>
      <c r="V7" s="348"/>
      <c r="W7" s="348"/>
      <c r="X7" s="159"/>
      <c r="Y7" s="159"/>
      <c r="Z7" s="159"/>
      <c r="AA7" s="159"/>
    </row>
    <row r="8" spans="1:52" x14ac:dyDescent="0.25">
      <c r="A8" s="340" t="s">
        <v>70</v>
      </c>
      <c r="B8" s="340"/>
      <c r="C8" s="340"/>
      <c r="D8" s="340"/>
      <c r="E8" s="340"/>
      <c r="F8" s="340"/>
      <c r="G8" s="340"/>
      <c r="H8" s="340"/>
      <c r="I8" s="340"/>
      <c r="J8" s="340"/>
      <c r="K8" s="340"/>
      <c r="L8" s="340"/>
      <c r="M8" s="340"/>
      <c r="N8" s="340"/>
      <c r="O8" s="340"/>
      <c r="P8" s="340"/>
      <c r="Q8" s="340"/>
      <c r="R8" s="340"/>
      <c r="S8" s="340"/>
      <c r="T8" s="340"/>
      <c r="U8" s="340"/>
      <c r="V8" s="340"/>
      <c r="W8" s="340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349" t="s">
        <v>21</v>
      </c>
      <c r="B10" s="349"/>
      <c r="C10" s="349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349"/>
      <c r="S10" s="349"/>
      <c r="T10" s="349"/>
      <c r="U10" s="349"/>
      <c r="V10" s="349"/>
      <c r="W10" s="349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345" t="s">
        <v>55</v>
      </c>
      <c r="B12" s="345"/>
      <c r="C12" s="345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5"/>
      <c r="Q12" s="345"/>
      <c r="R12" s="345"/>
      <c r="S12" s="345"/>
      <c r="T12" s="345"/>
      <c r="U12" s="345"/>
      <c r="V12" s="345"/>
      <c r="W12" s="345"/>
      <c r="X12" s="169"/>
      <c r="Y12" s="169"/>
      <c r="Z12" s="169"/>
      <c r="AA12" s="169"/>
    </row>
    <row r="13" spans="1:52" x14ac:dyDescent="0.25">
      <c r="A13" s="340" t="s">
        <v>71</v>
      </c>
      <c r="B13" s="340"/>
      <c r="C13" s="340"/>
      <c r="D13" s="340"/>
      <c r="E13" s="340"/>
      <c r="F13" s="340"/>
      <c r="G13" s="340"/>
      <c r="H13" s="340"/>
      <c r="I13" s="340"/>
      <c r="J13" s="340"/>
      <c r="K13" s="340"/>
      <c r="L13" s="340"/>
      <c r="M13" s="340"/>
      <c r="N13" s="340"/>
      <c r="O13" s="340"/>
      <c r="P13" s="340"/>
      <c r="Q13" s="340"/>
      <c r="R13" s="340"/>
      <c r="S13" s="340"/>
      <c r="T13" s="340"/>
      <c r="U13" s="340"/>
      <c r="V13" s="340"/>
      <c r="W13" s="340"/>
      <c r="X13" s="25"/>
      <c r="Y13" s="25"/>
      <c r="Z13" s="25"/>
      <c r="AA13" s="25"/>
    </row>
    <row r="14" spans="1:52" ht="15.75" customHeight="1" x14ac:dyDescent="0.25">
      <c r="A14" s="370"/>
      <c r="B14" s="370"/>
      <c r="C14" s="370"/>
      <c r="D14" s="370"/>
      <c r="E14" s="370"/>
      <c r="F14" s="370"/>
      <c r="G14" s="370"/>
      <c r="H14" s="370"/>
      <c r="I14" s="370"/>
      <c r="J14" s="370"/>
      <c r="K14" s="370"/>
      <c r="L14" s="370"/>
      <c r="M14" s="370"/>
      <c r="N14" s="370"/>
      <c r="O14" s="370"/>
      <c r="P14" s="370"/>
      <c r="Q14" s="370"/>
      <c r="R14" s="370"/>
      <c r="S14" s="370"/>
      <c r="T14" s="370"/>
      <c r="U14" s="370"/>
      <c r="V14" s="370"/>
      <c r="W14" s="3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66" t="s">
        <v>67</v>
      </c>
      <c r="B15" s="369" t="s">
        <v>20</v>
      </c>
      <c r="C15" s="369" t="s">
        <v>5</v>
      </c>
      <c r="D15" s="366" t="s">
        <v>829</v>
      </c>
      <c r="E15" s="365" t="s">
        <v>792</v>
      </c>
      <c r="F15" s="365"/>
      <c r="G15" s="365"/>
      <c r="H15" s="365"/>
      <c r="I15" s="365"/>
      <c r="J15" s="365"/>
      <c r="K15" s="365"/>
      <c r="L15" s="365"/>
      <c r="M15" s="365"/>
      <c r="N15" s="365"/>
      <c r="O15" s="365"/>
      <c r="P15" s="365"/>
      <c r="Q15" s="365"/>
      <c r="R15" s="365"/>
      <c r="S15" s="333" t="s">
        <v>159</v>
      </c>
      <c r="T15" s="333"/>
      <c r="U15" s="333"/>
      <c r="V15" s="333"/>
      <c r="W15" s="369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67"/>
      <c r="B16" s="369"/>
      <c r="C16" s="369"/>
      <c r="D16" s="367"/>
      <c r="E16" s="365" t="s">
        <v>9</v>
      </c>
      <c r="F16" s="365"/>
      <c r="G16" s="365"/>
      <c r="H16" s="365"/>
      <c r="I16" s="365"/>
      <c r="J16" s="365"/>
      <c r="K16" s="365"/>
      <c r="L16" s="365" t="s">
        <v>10</v>
      </c>
      <c r="M16" s="365"/>
      <c r="N16" s="365"/>
      <c r="O16" s="365"/>
      <c r="P16" s="365"/>
      <c r="Q16" s="365"/>
      <c r="R16" s="365"/>
      <c r="S16" s="333"/>
      <c r="T16" s="333"/>
      <c r="U16" s="333"/>
      <c r="V16" s="333"/>
      <c r="W16" s="369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67"/>
      <c r="B17" s="369"/>
      <c r="C17" s="369"/>
      <c r="D17" s="367"/>
      <c r="E17" s="365"/>
      <c r="F17" s="365"/>
      <c r="G17" s="365"/>
      <c r="H17" s="365"/>
      <c r="I17" s="365"/>
      <c r="J17" s="365"/>
      <c r="K17" s="365"/>
      <c r="L17" s="365"/>
      <c r="M17" s="365"/>
      <c r="N17" s="365"/>
      <c r="O17" s="365"/>
      <c r="P17" s="365"/>
      <c r="Q17" s="365"/>
      <c r="R17" s="365"/>
      <c r="S17" s="333"/>
      <c r="T17" s="333"/>
      <c r="U17" s="333"/>
      <c r="V17" s="333"/>
      <c r="W17" s="369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67"/>
      <c r="B18" s="369"/>
      <c r="C18" s="369"/>
      <c r="D18" s="367"/>
      <c r="E18" s="173" t="s">
        <v>23</v>
      </c>
      <c r="F18" s="365" t="s">
        <v>22</v>
      </c>
      <c r="G18" s="365"/>
      <c r="H18" s="365"/>
      <c r="I18" s="365"/>
      <c r="J18" s="365"/>
      <c r="K18" s="365"/>
      <c r="L18" s="173" t="s">
        <v>23</v>
      </c>
      <c r="M18" s="365" t="s">
        <v>22</v>
      </c>
      <c r="N18" s="365"/>
      <c r="O18" s="365"/>
      <c r="P18" s="365"/>
      <c r="Q18" s="365"/>
      <c r="R18" s="365"/>
      <c r="S18" s="327" t="s">
        <v>23</v>
      </c>
      <c r="T18" s="329"/>
      <c r="U18" s="327" t="s">
        <v>22</v>
      </c>
      <c r="V18" s="329"/>
      <c r="W18" s="369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68"/>
      <c r="B19" s="369"/>
      <c r="C19" s="369"/>
      <c r="D19" s="368"/>
      <c r="E19" s="197" t="s">
        <v>828</v>
      </c>
      <c r="F19" s="197" t="s">
        <v>828</v>
      </c>
      <c r="G19" s="44" t="s">
        <v>2</v>
      </c>
      <c r="H19" s="44" t="s">
        <v>3</v>
      </c>
      <c r="I19" s="44" t="s">
        <v>54</v>
      </c>
      <c r="J19" s="44" t="s">
        <v>1</v>
      </c>
      <c r="K19" s="44" t="s">
        <v>13</v>
      </c>
      <c r="L19" s="197" t="s">
        <v>828</v>
      </c>
      <c r="M19" s="197" t="s">
        <v>828</v>
      </c>
      <c r="N19" s="44" t="s">
        <v>2</v>
      </c>
      <c r="O19" s="44" t="s">
        <v>3</v>
      </c>
      <c r="P19" s="44" t="s">
        <v>54</v>
      </c>
      <c r="Q19" s="44" t="s">
        <v>1</v>
      </c>
      <c r="R19" s="44" t="s">
        <v>13</v>
      </c>
      <c r="S19" s="196" t="s">
        <v>830</v>
      </c>
      <c r="T19" s="174" t="s">
        <v>81</v>
      </c>
      <c r="U19" s="196" t="s">
        <v>830</v>
      </c>
      <c r="V19" s="174" t="s">
        <v>81</v>
      </c>
      <c r="W19" s="369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327" t="s">
        <v>84</v>
      </c>
      <c r="B22" s="328"/>
      <c r="C22" s="329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35"/>
      <c r="B24" s="335"/>
      <c r="C24" s="335"/>
      <c r="D24" s="335"/>
      <c r="E24" s="335"/>
      <c r="F24" s="335"/>
      <c r="G24" s="335"/>
      <c r="H24" s="335"/>
      <c r="I24" s="335"/>
      <c r="J24" s="335"/>
      <c r="K24" s="335"/>
      <c r="L24" s="335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59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802</v>
      </c>
      <c r="Y3" s="7"/>
      <c r="Z3" s="10"/>
      <c r="AB3" s="2"/>
    </row>
    <row r="4" spans="1:47" s="23" customFormat="1" ht="40.5" customHeight="1" x14ac:dyDescent="0.25">
      <c r="A4" s="374" t="s">
        <v>760</v>
      </c>
      <c r="B4" s="374"/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374"/>
      <c r="W4" s="374"/>
      <c r="X4" s="374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348" t="s">
        <v>66</v>
      </c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348" t="s">
        <v>799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8"/>
      <c r="O7" s="348"/>
      <c r="P7" s="348"/>
      <c r="Q7" s="348"/>
      <c r="R7" s="348"/>
      <c r="S7" s="348"/>
      <c r="T7" s="348"/>
      <c r="U7" s="348"/>
      <c r="V7" s="348"/>
      <c r="W7" s="348"/>
      <c r="X7" s="348"/>
      <c r="Y7" s="159"/>
      <c r="Z7" s="159"/>
      <c r="AA7" s="159"/>
      <c r="AB7" s="159"/>
      <c r="AC7" s="159"/>
      <c r="AD7" s="159"/>
      <c r="AE7" s="159"/>
    </row>
    <row r="8" spans="1:47" x14ac:dyDescent="0.25">
      <c r="A8" s="340" t="s">
        <v>69</v>
      </c>
      <c r="B8" s="340"/>
      <c r="C8" s="340"/>
      <c r="D8" s="340"/>
      <c r="E8" s="340"/>
      <c r="F8" s="340"/>
      <c r="G8" s="340"/>
      <c r="H8" s="340"/>
      <c r="I8" s="340"/>
      <c r="J8" s="340"/>
      <c r="K8" s="340"/>
      <c r="L8" s="340"/>
      <c r="M8" s="340"/>
      <c r="N8" s="340"/>
      <c r="O8" s="340"/>
      <c r="P8" s="340"/>
      <c r="Q8" s="340"/>
      <c r="R8" s="340"/>
      <c r="S8" s="340"/>
      <c r="T8" s="340"/>
      <c r="U8" s="340"/>
      <c r="V8" s="340"/>
      <c r="W8" s="340"/>
      <c r="X8" s="340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349" t="s">
        <v>21</v>
      </c>
      <c r="B10" s="349"/>
      <c r="C10" s="349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349"/>
      <c r="S10" s="349"/>
      <c r="T10" s="349"/>
      <c r="U10" s="349"/>
      <c r="V10" s="349"/>
      <c r="W10" s="349"/>
      <c r="X10" s="349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345" t="s">
        <v>55</v>
      </c>
      <c r="B12" s="345"/>
      <c r="C12" s="345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5"/>
      <c r="Q12" s="345"/>
      <c r="R12" s="345"/>
      <c r="S12" s="345"/>
      <c r="T12" s="345"/>
      <c r="U12" s="345"/>
      <c r="V12" s="345"/>
      <c r="W12" s="345"/>
      <c r="X12" s="345"/>
      <c r="Y12" s="19"/>
      <c r="Z12" s="19"/>
      <c r="AA12" s="19"/>
      <c r="AB12" s="169"/>
      <c r="AC12" s="169"/>
      <c r="AD12" s="169"/>
      <c r="AE12" s="169"/>
    </row>
    <row r="13" spans="1:47" x14ac:dyDescent="0.25">
      <c r="A13" s="340" t="s">
        <v>809</v>
      </c>
      <c r="B13" s="340"/>
      <c r="C13" s="340"/>
      <c r="D13" s="340"/>
      <c r="E13" s="340"/>
      <c r="F13" s="340"/>
      <c r="G13" s="340"/>
      <c r="H13" s="340"/>
      <c r="I13" s="340"/>
      <c r="J13" s="340"/>
      <c r="K13" s="340"/>
      <c r="L13" s="340"/>
      <c r="M13" s="340"/>
      <c r="N13" s="340"/>
      <c r="O13" s="340"/>
      <c r="P13" s="340"/>
      <c r="Q13" s="340"/>
      <c r="R13" s="340"/>
      <c r="S13" s="340"/>
      <c r="T13" s="340"/>
      <c r="U13" s="340"/>
      <c r="V13" s="340"/>
      <c r="W13" s="340"/>
      <c r="X13" s="340"/>
      <c r="Y13" s="25"/>
      <c r="Z13" s="25"/>
      <c r="AA13" s="25"/>
      <c r="AB13" s="25"/>
      <c r="AC13" s="25"/>
      <c r="AD13" s="25"/>
      <c r="AE13" s="25"/>
    </row>
    <row r="14" spans="1:47" x14ac:dyDescent="0.25">
      <c r="A14" s="378"/>
      <c r="B14" s="378"/>
      <c r="C14" s="378"/>
      <c r="D14" s="378"/>
      <c r="E14" s="378"/>
      <c r="F14" s="378"/>
      <c r="G14" s="378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378"/>
      <c r="U14" s="378"/>
      <c r="V14" s="378"/>
      <c r="W14" s="378"/>
      <c r="X14" s="378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66" t="s">
        <v>67</v>
      </c>
      <c r="B15" s="369" t="s">
        <v>20</v>
      </c>
      <c r="C15" s="369" t="s">
        <v>5</v>
      </c>
      <c r="D15" s="380" t="s">
        <v>85</v>
      </c>
      <c r="E15" s="386" t="s">
        <v>793</v>
      </c>
      <c r="F15" s="387"/>
      <c r="G15" s="387"/>
      <c r="H15" s="387"/>
      <c r="I15" s="387"/>
      <c r="J15" s="387"/>
      <c r="K15" s="387"/>
      <c r="L15" s="387"/>
      <c r="M15" s="387"/>
      <c r="N15" s="387"/>
      <c r="O15" s="387"/>
      <c r="P15" s="388"/>
      <c r="Q15" s="386" t="s">
        <v>160</v>
      </c>
      <c r="R15" s="387"/>
      <c r="S15" s="387"/>
      <c r="T15" s="387"/>
      <c r="U15" s="388"/>
      <c r="V15" s="379" t="s">
        <v>7</v>
      </c>
      <c r="W15" s="379"/>
      <c r="X15" s="379"/>
      <c r="Y15" s="7"/>
      <c r="Z15" s="7"/>
    </row>
    <row r="16" spans="1:47" ht="22.5" customHeight="1" x14ac:dyDescent="0.25">
      <c r="A16" s="367"/>
      <c r="B16" s="369"/>
      <c r="C16" s="369"/>
      <c r="D16" s="381"/>
      <c r="E16" s="389"/>
      <c r="F16" s="390"/>
      <c r="G16" s="390"/>
      <c r="H16" s="390"/>
      <c r="I16" s="390"/>
      <c r="J16" s="390"/>
      <c r="K16" s="390"/>
      <c r="L16" s="390"/>
      <c r="M16" s="390"/>
      <c r="N16" s="390"/>
      <c r="O16" s="390"/>
      <c r="P16" s="391"/>
      <c r="Q16" s="392"/>
      <c r="R16" s="393"/>
      <c r="S16" s="393"/>
      <c r="T16" s="393"/>
      <c r="U16" s="394"/>
      <c r="V16" s="379"/>
      <c r="W16" s="379"/>
      <c r="X16" s="379"/>
      <c r="Y16" s="7"/>
      <c r="Z16" s="7"/>
    </row>
    <row r="17" spans="1:33" ht="24" customHeight="1" x14ac:dyDescent="0.25">
      <c r="A17" s="367"/>
      <c r="B17" s="369"/>
      <c r="C17" s="369"/>
      <c r="D17" s="381"/>
      <c r="E17" s="365" t="s">
        <v>9</v>
      </c>
      <c r="F17" s="365"/>
      <c r="G17" s="365"/>
      <c r="H17" s="365"/>
      <c r="I17" s="365"/>
      <c r="J17" s="365"/>
      <c r="K17" s="383" t="s">
        <v>10</v>
      </c>
      <c r="L17" s="384"/>
      <c r="M17" s="384"/>
      <c r="N17" s="384"/>
      <c r="O17" s="384"/>
      <c r="P17" s="385"/>
      <c r="Q17" s="389"/>
      <c r="R17" s="390"/>
      <c r="S17" s="390"/>
      <c r="T17" s="390"/>
      <c r="U17" s="391"/>
      <c r="V17" s="379"/>
      <c r="W17" s="379"/>
      <c r="X17" s="379"/>
      <c r="Y17" s="7"/>
      <c r="Z17" s="7"/>
    </row>
    <row r="18" spans="1:33" ht="75.75" customHeight="1" x14ac:dyDescent="0.25">
      <c r="A18" s="368"/>
      <c r="B18" s="369"/>
      <c r="C18" s="369"/>
      <c r="D18" s="382"/>
      <c r="E18" s="138" t="s">
        <v>64</v>
      </c>
      <c r="F18" s="44" t="s">
        <v>2</v>
      </c>
      <c r="G18" s="44" t="s">
        <v>3</v>
      </c>
      <c r="H18" s="13" t="s">
        <v>54</v>
      </c>
      <c r="I18" s="44" t="s">
        <v>1</v>
      </c>
      <c r="J18" s="44" t="s">
        <v>13</v>
      </c>
      <c r="K18" s="138" t="s">
        <v>64</v>
      </c>
      <c r="L18" s="44" t="s">
        <v>2</v>
      </c>
      <c r="M18" s="44" t="s">
        <v>3</v>
      </c>
      <c r="N18" s="13" t="s">
        <v>54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54</v>
      </c>
      <c r="T18" s="44" t="s">
        <v>1</v>
      </c>
      <c r="U18" s="44" t="s">
        <v>13</v>
      </c>
      <c r="V18" s="379"/>
      <c r="W18" s="379"/>
      <c r="X18" s="379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76">
        <f t="shared" si="0"/>
        <v>22</v>
      </c>
      <c r="W19" s="376"/>
      <c r="X19" s="376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71"/>
      <c r="W20" s="372"/>
      <c r="X20" s="373"/>
      <c r="Y20" s="7"/>
      <c r="Z20" s="7"/>
    </row>
    <row r="21" spans="1:33" s="1" customFormat="1" x14ac:dyDescent="0.25">
      <c r="A21" s="395" t="s">
        <v>84</v>
      </c>
      <c r="B21" s="396"/>
      <c r="C21" s="397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77"/>
      <c r="W21" s="377"/>
      <c r="X21" s="377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75" t="s">
        <v>80</v>
      </c>
      <c r="B22" s="375"/>
      <c r="C22" s="375"/>
      <c r="D22" s="375"/>
      <c r="E22" s="375"/>
      <c r="F22" s="375"/>
      <c r="G22" s="375"/>
      <c r="H22" s="375"/>
      <c r="I22" s="375"/>
      <c r="J22" s="375"/>
      <c r="K22" s="375"/>
      <c r="L22" s="375"/>
      <c r="M22" s="375"/>
      <c r="N22" s="375"/>
      <c r="O22" s="375"/>
      <c r="P22" s="375"/>
      <c r="Q22" s="375"/>
      <c r="R22" s="375"/>
      <c r="S22" s="375"/>
      <c r="T22" s="375"/>
      <c r="U22" s="375"/>
      <c r="V22" s="375"/>
      <c r="W22" s="375"/>
      <c r="X22" s="375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60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802</v>
      </c>
      <c r="AB3" s="7"/>
      <c r="AC3" s="10"/>
      <c r="AE3" s="2"/>
    </row>
    <row r="4" spans="1:36" s="23" customFormat="1" ht="18.75" x14ac:dyDescent="0.25">
      <c r="A4" s="374" t="s">
        <v>161</v>
      </c>
      <c r="B4" s="374"/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374"/>
      <c r="W4" s="374"/>
      <c r="X4" s="374"/>
      <c r="Y4" s="374"/>
      <c r="Z4" s="374"/>
      <c r="AA4" s="374"/>
      <c r="AB4" s="181"/>
      <c r="AC4" s="181"/>
      <c r="AD4" s="181"/>
      <c r="AE4" s="181"/>
      <c r="AF4" s="181"/>
    </row>
    <row r="5" spans="1:36" s="8" customFormat="1" ht="18.75" x14ac:dyDescent="0.3">
      <c r="A5" s="348" t="s">
        <v>66</v>
      </c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348" t="s">
        <v>799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8"/>
      <c r="O7" s="348"/>
      <c r="P7" s="348"/>
      <c r="Q7" s="348"/>
      <c r="R7" s="348"/>
      <c r="S7" s="348"/>
      <c r="T7" s="348"/>
      <c r="U7" s="348"/>
      <c r="V7" s="348"/>
      <c r="W7" s="348"/>
      <c r="X7" s="348"/>
      <c r="Y7" s="348"/>
      <c r="Z7" s="348"/>
      <c r="AA7" s="348"/>
      <c r="AB7" s="159"/>
      <c r="AC7" s="159"/>
      <c r="AD7" s="159"/>
      <c r="AE7" s="159"/>
      <c r="AF7" s="159"/>
    </row>
    <row r="8" spans="1:36" x14ac:dyDescent="0.25">
      <c r="A8" s="398" t="s">
        <v>69</v>
      </c>
      <c r="B8" s="398"/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98"/>
      <c r="Z8" s="398"/>
      <c r="AA8" s="398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349" t="s">
        <v>21</v>
      </c>
      <c r="B10" s="349"/>
      <c r="C10" s="349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349"/>
      <c r="S10" s="349"/>
      <c r="T10" s="349"/>
      <c r="U10" s="349"/>
      <c r="V10" s="349"/>
      <c r="W10" s="349"/>
      <c r="X10" s="349"/>
      <c r="Y10" s="349"/>
      <c r="Z10" s="349"/>
      <c r="AA10" s="349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345" t="s">
        <v>55</v>
      </c>
      <c r="B12" s="345"/>
      <c r="C12" s="345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5"/>
      <c r="Q12" s="345"/>
      <c r="R12" s="345"/>
      <c r="S12" s="345"/>
      <c r="T12" s="345"/>
      <c r="U12" s="345"/>
      <c r="V12" s="345"/>
      <c r="W12" s="345"/>
      <c r="X12" s="345"/>
      <c r="Y12" s="345"/>
      <c r="Z12" s="345"/>
      <c r="AA12" s="345"/>
      <c r="AB12" s="19"/>
      <c r="AC12" s="169"/>
      <c r="AD12" s="169"/>
      <c r="AE12" s="169"/>
      <c r="AF12" s="169"/>
    </row>
    <row r="13" spans="1:36" x14ac:dyDescent="0.25">
      <c r="A13" s="340" t="s">
        <v>810</v>
      </c>
      <c r="B13" s="340"/>
      <c r="C13" s="340"/>
      <c r="D13" s="340"/>
      <c r="E13" s="340"/>
      <c r="F13" s="340"/>
      <c r="G13" s="340"/>
      <c r="H13" s="340"/>
      <c r="I13" s="340"/>
      <c r="J13" s="340"/>
      <c r="K13" s="340"/>
      <c r="L13" s="340"/>
      <c r="M13" s="340"/>
      <c r="N13" s="340"/>
      <c r="O13" s="340"/>
      <c r="P13" s="340"/>
      <c r="Q13" s="340"/>
      <c r="R13" s="340"/>
      <c r="S13" s="340"/>
      <c r="T13" s="340"/>
      <c r="U13" s="340"/>
      <c r="V13" s="340"/>
      <c r="W13" s="340"/>
      <c r="X13" s="340"/>
      <c r="Y13" s="340"/>
      <c r="Z13" s="340"/>
      <c r="AA13" s="340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66" t="s">
        <v>67</v>
      </c>
      <c r="B15" s="369" t="s">
        <v>20</v>
      </c>
      <c r="C15" s="369" t="s">
        <v>5</v>
      </c>
      <c r="D15" s="366" t="s">
        <v>85</v>
      </c>
      <c r="E15" s="365" t="s">
        <v>72</v>
      </c>
      <c r="F15" s="365"/>
      <c r="G15" s="365"/>
      <c r="H15" s="365"/>
      <c r="I15" s="365"/>
      <c r="J15" s="365"/>
      <c r="K15" s="365"/>
      <c r="L15" s="365"/>
      <c r="M15" s="365"/>
      <c r="N15" s="365"/>
      <c r="O15" s="365"/>
      <c r="P15" s="365"/>
      <c r="Q15" s="365"/>
      <c r="R15" s="365"/>
      <c r="S15" s="365"/>
      <c r="T15" s="386" t="s">
        <v>160</v>
      </c>
      <c r="U15" s="387"/>
      <c r="V15" s="387"/>
      <c r="W15" s="387"/>
      <c r="X15" s="387"/>
      <c r="Y15" s="387"/>
      <c r="Z15" s="388"/>
      <c r="AA15" s="379" t="s">
        <v>7</v>
      </c>
      <c r="AB15" s="7"/>
      <c r="AC15" s="7"/>
    </row>
    <row r="16" spans="1:36" ht="26.25" customHeight="1" x14ac:dyDescent="0.25">
      <c r="A16" s="367"/>
      <c r="B16" s="369"/>
      <c r="C16" s="369"/>
      <c r="D16" s="367"/>
      <c r="E16" s="365"/>
      <c r="F16" s="365"/>
      <c r="G16" s="365"/>
      <c r="H16" s="365"/>
      <c r="I16" s="365"/>
      <c r="J16" s="365"/>
      <c r="K16" s="365"/>
      <c r="L16" s="365"/>
      <c r="M16" s="365"/>
      <c r="N16" s="365"/>
      <c r="O16" s="365"/>
      <c r="P16" s="365"/>
      <c r="Q16" s="365"/>
      <c r="R16" s="365"/>
      <c r="S16" s="365"/>
      <c r="T16" s="392"/>
      <c r="U16" s="393"/>
      <c r="V16" s="393"/>
      <c r="W16" s="393"/>
      <c r="X16" s="393"/>
      <c r="Y16" s="393"/>
      <c r="Z16" s="394"/>
      <c r="AA16" s="379"/>
      <c r="AB16" s="7"/>
      <c r="AC16" s="7"/>
    </row>
    <row r="17" spans="1:33" ht="30" customHeight="1" x14ac:dyDescent="0.25">
      <c r="A17" s="367"/>
      <c r="B17" s="369"/>
      <c r="C17" s="369"/>
      <c r="D17" s="367"/>
      <c r="E17" s="365" t="s">
        <v>9</v>
      </c>
      <c r="F17" s="365"/>
      <c r="G17" s="365"/>
      <c r="H17" s="365"/>
      <c r="I17" s="365"/>
      <c r="J17" s="365"/>
      <c r="K17" s="365"/>
      <c r="L17" s="365" t="s">
        <v>10</v>
      </c>
      <c r="M17" s="365"/>
      <c r="N17" s="365"/>
      <c r="O17" s="365"/>
      <c r="P17" s="365"/>
      <c r="Q17" s="365"/>
      <c r="R17" s="365"/>
      <c r="S17" s="365"/>
      <c r="T17" s="389"/>
      <c r="U17" s="390"/>
      <c r="V17" s="390"/>
      <c r="W17" s="390"/>
      <c r="X17" s="390"/>
      <c r="Y17" s="390"/>
      <c r="Z17" s="391"/>
      <c r="AA17" s="379"/>
      <c r="AB17" s="7"/>
      <c r="AC17" s="7"/>
    </row>
    <row r="18" spans="1:33" ht="96" customHeight="1" x14ac:dyDescent="0.25">
      <c r="A18" s="368"/>
      <c r="B18" s="369"/>
      <c r="C18" s="369"/>
      <c r="D18" s="368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163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79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327" t="s">
        <v>84</v>
      </c>
      <c r="B21" s="328"/>
      <c r="C21" s="329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75" t="s">
        <v>80</v>
      </c>
      <c r="B22" s="375"/>
      <c r="C22" s="375"/>
      <c r="D22" s="375"/>
      <c r="E22" s="375"/>
      <c r="F22" s="375"/>
      <c r="G22" s="375"/>
      <c r="H22" s="375"/>
      <c r="I22" s="375"/>
      <c r="J22" s="375"/>
      <c r="K22" s="375"/>
      <c r="L22" s="375"/>
      <c r="M22" s="375"/>
      <c r="N22" s="375"/>
      <c r="O22" s="375"/>
      <c r="P22" s="375"/>
      <c r="Q22" s="375"/>
      <c r="R22" s="375"/>
      <c r="S22" s="375"/>
      <c r="T22" s="375"/>
      <c r="U22" s="375"/>
      <c r="V22" s="375"/>
      <c r="W22" s="375"/>
      <c r="X22" s="375"/>
      <c r="Y22" s="375"/>
      <c r="Z22" s="375"/>
      <c r="AA22" s="375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61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802</v>
      </c>
      <c r="V3" s="7"/>
      <c r="W3" s="7"/>
      <c r="X3" s="10"/>
      <c r="Z3" s="7"/>
      <c r="AC3" s="2"/>
    </row>
    <row r="4" spans="1:54" s="23" customFormat="1" ht="18.75" customHeight="1" x14ac:dyDescent="0.25">
      <c r="A4" s="374" t="s">
        <v>798</v>
      </c>
      <c r="B4" s="374"/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348" t="s">
        <v>66</v>
      </c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348" t="s">
        <v>799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8"/>
      <c r="O7" s="348"/>
      <c r="P7" s="348"/>
      <c r="Q7" s="348"/>
      <c r="R7" s="348"/>
      <c r="S7" s="348"/>
      <c r="T7" s="348"/>
      <c r="U7" s="348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98" t="s">
        <v>74</v>
      </c>
      <c r="B8" s="398"/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349" t="s">
        <v>21</v>
      </c>
      <c r="B10" s="349"/>
      <c r="C10" s="349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349"/>
      <c r="S10" s="349"/>
      <c r="T10" s="349"/>
      <c r="U10" s="349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340" t="s">
        <v>811</v>
      </c>
      <c r="B13" s="340"/>
      <c r="C13" s="340"/>
      <c r="D13" s="340"/>
      <c r="E13" s="340"/>
      <c r="F13" s="340"/>
      <c r="G13" s="340"/>
      <c r="H13" s="340"/>
      <c r="I13" s="340"/>
      <c r="J13" s="340"/>
      <c r="K13" s="340"/>
      <c r="L13" s="340"/>
      <c r="M13" s="340"/>
      <c r="N13" s="340"/>
      <c r="O13" s="340"/>
      <c r="P13" s="340"/>
      <c r="Q13" s="340"/>
      <c r="R13" s="340"/>
      <c r="S13" s="340"/>
      <c r="T13" s="340"/>
      <c r="U13" s="340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70"/>
      <c r="B15" s="370"/>
      <c r="C15" s="370"/>
      <c r="D15" s="370"/>
      <c r="E15" s="370"/>
      <c r="F15" s="370"/>
      <c r="G15" s="370"/>
      <c r="H15" s="370"/>
      <c r="I15" s="370"/>
      <c r="J15" s="370"/>
      <c r="K15" s="370"/>
      <c r="L15" s="370"/>
      <c r="M15" s="370"/>
      <c r="N15" s="370"/>
      <c r="O15" s="370"/>
      <c r="P15" s="370"/>
      <c r="Q15" s="370"/>
      <c r="R15" s="370"/>
      <c r="S15" s="370"/>
      <c r="T15" s="370"/>
      <c r="U15" s="370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66" t="s">
        <v>67</v>
      </c>
      <c r="B16" s="369" t="s">
        <v>20</v>
      </c>
      <c r="C16" s="369" t="s">
        <v>5</v>
      </c>
      <c r="D16" s="366" t="s">
        <v>65</v>
      </c>
      <c r="E16" s="369" t="s">
        <v>82</v>
      </c>
      <c r="F16" s="369"/>
      <c r="G16" s="369"/>
      <c r="H16" s="369"/>
      <c r="I16" s="369"/>
      <c r="J16" s="369"/>
      <c r="K16" s="369"/>
      <c r="L16" s="369"/>
      <c r="M16" s="369"/>
      <c r="N16" s="369"/>
      <c r="O16" s="369"/>
      <c r="P16" s="369" t="s">
        <v>160</v>
      </c>
      <c r="Q16" s="369"/>
      <c r="R16" s="369"/>
      <c r="S16" s="369"/>
      <c r="T16" s="369"/>
      <c r="U16" s="369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67"/>
      <c r="B17" s="369"/>
      <c r="C17" s="369"/>
      <c r="D17" s="367"/>
      <c r="E17" s="369"/>
      <c r="F17" s="369"/>
      <c r="G17" s="369"/>
      <c r="H17" s="369"/>
      <c r="I17" s="369"/>
      <c r="J17" s="369"/>
      <c r="K17" s="369"/>
      <c r="L17" s="369"/>
      <c r="M17" s="369"/>
      <c r="N17" s="369"/>
      <c r="O17" s="369"/>
      <c r="P17" s="369"/>
      <c r="Q17" s="369"/>
      <c r="R17" s="369"/>
      <c r="S17" s="369"/>
      <c r="T17" s="369"/>
      <c r="U17" s="369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67"/>
      <c r="B18" s="369"/>
      <c r="C18" s="369"/>
      <c r="D18" s="367"/>
      <c r="E18" s="365" t="s">
        <v>9</v>
      </c>
      <c r="F18" s="365"/>
      <c r="G18" s="365"/>
      <c r="H18" s="365"/>
      <c r="I18" s="365"/>
      <c r="J18" s="365" t="s">
        <v>10</v>
      </c>
      <c r="K18" s="365"/>
      <c r="L18" s="365"/>
      <c r="M18" s="365"/>
      <c r="N18" s="365"/>
      <c r="O18" s="365"/>
      <c r="P18" s="369"/>
      <c r="Q18" s="369"/>
      <c r="R18" s="369"/>
      <c r="S18" s="369"/>
      <c r="T18" s="369"/>
      <c r="U18" s="369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68"/>
      <c r="B19" s="369"/>
      <c r="C19" s="369"/>
      <c r="D19" s="368"/>
      <c r="E19" s="44" t="s">
        <v>2</v>
      </c>
      <c r="F19" s="44" t="s">
        <v>3</v>
      </c>
      <c r="G19" s="44" t="s">
        <v>54</v>
      </c>
      <c r="H19" s="44" t="s">
        <v>1</v>
      </c>
      <c r="I19" s="44" t="s">
        <v>13</v>
      </c>
      <c r="J19" s="45" t="s">
        <v>164</v>
      </c>
      <c r="K19" s="44" t="s">
        <v>2</v>
      </c>
      <c r="L19" s="44" t="s">
        <v>3</v>
      </c>
      <c r="M19" s="44" t="s">
        <v>54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54</v>
      </c>
      <c r="S19" s="44" t="s">
        <v>1</v>
      </c>
      <c r="T19" s="44" t="s">
        <v>13</v>
      </c>
      <c r="U19" s="369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327" t="s">
        <v>84</v>
      </c>
      <c r="B22" s="328"/>
      <c r="C22" s="329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768</v>
      </c>
    </row>
    <row r="2" spans="1:45" ht="18.75" x14ac:dyDescent="0.3">
      <c r="J2" s="191"/>
      <c r="K2" s="399"/>
      <c r="L2" s="399"/>
      <c r="M2" s="399"/>
      <c r="N2" s="399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802</v>
      </c>
    </row>
    <row r="4" spans="1:45" s="8" customFormat="1" ht="18.75" x14ac:dyDescent="0.3">
      <c r="A4" s="336" t="s">
        <v>795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6"/>
      <c r="AA4" s="336"/>
      <c r="AB4" s="336"/>
      <c r="AC4" s="336"/>
      <c r="AD4" s="336"/>
      <c r="AE4" s="336"/>
      <c r="AF4" s="336"/>
      <c r="AG4" s="336"/>
      <c r="AH4" s="336"/>
      <c r="AI4" s="336"/>
      <c r="AJ4" s="336"/>
      <c r="AK4" s="336"/>
      <c r="AL4" s="336"/>
      <c r="AM4" s="336"/>
      <c r="AN4" s="336"/>
      <c r="AO4" s="336"/>
      <c r="AP4" s="336"/>
      <c r="AQ4" s="336"/>
      <c r="AR4" s="336"/>
      <c r="AS4" s="336"/>
    </row>
    <row r="5" spans="1:45" s="8" customFormat="1" ht="18.75" customHeight="1" x14ac:dyDescent="0.3">
      <c r="A5" s="348" t="s">
        <v>66</v>
      </c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P5" s="348"/>
      <c r="AQ5" s="348"/>
      <c r="AR5" s="348"/>
      <c r="AS5" s="348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348" t="s">
        <v>806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8"/>
      <c r="O7" s="348"/>
      <c r="P7" s="348"/>
      <c r="Q7" s="348"/>
      <c r="R7" s="348"/>
      <c r="S7" s="348"/>
      <c r="T7" s="348"/>
      <c r="U7" s="348"/>
      <c r="V7" s="348"/>
      <c r="W7" s="348"/>
      <c r="X7" s="348"/>
      <c r="Y7" s="348"/>
      <c r="Z7" s="348"/>
      <c r="AA7" s="348"/>
      <c r="AB7" s="348"/>
      <c r="AC7" s="348"/>
      <c r="AD7" s="348"/>
      <c r="AE7" s="348"/>
      <c r="AF7" s="348"/>
      <c r="AG7" s="348"/>
      <c r="AH7" s="348"/>
      <c r="AI7" s="348"/>
      <c r="AJ7" s="348"/>
      <c r="AK7" s="348"/>
      <c r="AL7" s="348"/>
      <c r="AM7" s="348"/>
      <c r="AN7" s="348"/>
      <c r="AO7" s="348"/>
      <c r="AP7" s="348"/>
      <c r="AQ7" s="348"/>
      <c r="AR7" s="348"/>
      <c r="AS7" s="348"/>
    </row>
    <row r="8" spans="1:45" s="5" customFormat="1" ht="15.75" x14ac:dyDescent="0.25">
      <c r="A8" s="340" t="s">
        <v>813</v>
      </c>
      <c r="B8" s="340"/>
      <c r="C8" s="340"/>
      <c r="D8" s="340"/>
      <c r="E8" s="340"/>
      <c r="F8" s="340"/>
      <c r="G8" s="340"/>
      <c r="H8" s="340"/>
      <c r="I8" s="340"/>
      <c r="J8" s="340"/>
      <c r="K8" s="340"/>
      <c r="L8" s="340"/>
      <c r="M8" s="340"/>
      <c r="N8" s="340"/>
      <c r="O8" s="340"/>
      <c r="P8" s="340"/>
      <c r="Q8" s="340"/>
      <c r="R8" s="340"/>
      <c r="S8" s="340"/>
      <c r="T8" s="340"/>
      <c r="U8" s="340"/>
      <c r="V8" s="340"/>
      <c r="W8" s="340"/>
      <c r="X8" s="340"/>
      <c r="Y8" s="340"/>
      <c r="Z8" s="340"/>
      <c r="AA8" s="340"/>
      <c r="AB8" s="340"/>
      <c r="AC8" s="340"/>
      <c r="AD8" s="340"/>
      <c r="AE8" s="340"/>
      <c r="AF8" s="340"/>
      <c r="AG8" s="340"/>
      <c r="AH8" s="340"/>
      <c r="AI8" s="340"/>
      <c r="AJ8" s="340"/>
      <c r="AK8" s="340"/>
      <c r="AL8" s="340"/>
      <c r="AM8" s="340"/>
      <c r="AN8" s="340"/>
      <c r="AO8" s="340"/>
      <c r="AP8" s="340"/>
      <c r="AQ8" s="340"/>
      <c r="AR8" s="340"/>
      <c r="AS8" s="340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349" t="s">
        <v>21</v>
      </c>
      <c r="B10" s="349"/>
      <c r="C10" s="349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349"/>
      <c r="S10" s="349"/>
      <c r="T10" s="349"/>
      <c r="U10" s="349"/>
      <c r="V10" s="349"/>
      <c r="W10" s="349"/>
      <c r="X10" s="349"/>
      <c r="Y10" s="349"/>
      <c r="Z10" s="349"/>
      <c r="AA10" s="349"/>
      <c r="AB10" s="349"/>
      <c r="AC10" s="349"/>
      <c r="AD10" s="349"/>
      <c r="AE10" s="349"/>
      <c r="AF10" s="349"/>
      <c r="AG10" s="349"/>
      <c r="AH10" s="349"/>
      <c r="AI10" s="349"/>
      <c r="AJ10" s="349"/>
      <c r="AK10" s="349"/>
      <c r="AL10" s="349"/>
      <c r="AM10" s="349"/>
      <c r="AN10" s="349"/>
      <c r="AO10" s="349"/>
      <c r="AP10" s="349"/>
      <c r="AQ10" s="349"/>
      <c r="AR10" s="349"/>
      <c r="AS10" s="349"/>
    </row>
    <row r="11" spans="1:45" s="5" customFormat="1" ht="18.75" x14ac:dyDescent="0.3">
      <c r="AA11" s="29"/>
    </row>
    <row r="12" spans="1:45" s="5" customFormat="1" ht="18.75" x14ac:dyDescent="0.25">
      <c r="A12" s="345" t="s">
        <v>55</v>
      </c>
      <c r="B12" s="345"/>
      <c r="C12" s="345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5"/>
      <c r="Q12" s="345"/>
      <c r="R12" s="345"/>
      <c r="S12" s="345"/>
      <c r="T12" s="345"/>
      <c r="U12" s="345"/>
      <c r="V12" s="345"/>
      <c r="W12" s="345"/>
      <c r="X12" s="345"/>
      <c r="Y12" s="345"/>
      <c r="Z12" s="345"/>
      <c r="AA12" s="345"/>
      <c r="AB12" s="345"/>
      <c r="AC12" s="345"/>
      <c r="AD12" s="345"/>
      <c r="AE12" s="345"/>
      <c r="AF12" s="345"/>
      <c r="AG12" s="345"/>
      <c r="AH12" s="345"/>
      <c r="AI12" s="345"/>
      <c r="AJ12" s="345"/>
      <c r="AK12" s="345"/>
      <c r="AL12" s="345"/>
      <c r="AM12" s="345"/>
      <c r="AN12" s="345"/>
      <c r="AO12" s="345"/>
      <c r="AP12" s="345"/>
      <c r="AQ12" s="345"/>
      <c r="AR12" s="345"/>
      <c r="AS12" s="345"/>
    </row>
    <row r="13" spans="1:45" s="5" customFormat="1" ht="15.75" x14ac:dyDescent="0.25">
      <c r="A13" s="340" t="s">
        <v>812</v>
      </c>
      <c r="B13" s="340"/>
      <c r="C13" s="340"/>
      <c r="D13" s="340"/>
      <c r="E13" s="340"/>
      <c r="F13" s="340"/>
      <c r="G13" s="340"/>
      <c r="H13" s="340"/>
      <c r="I13" s="340"/>
      <c r="J13" s="340"/>
      <c r="K13" s="340"/>
      <c r="L13" s="340"/>
      <c r="M13" s="340"/>
      <c r="N13" s="340"/>
      <c r="O13" s="340"/>
      <c r="P13" s="340"/>
      <c r="Q13" s="340"/>
      <c r="R13" s="340"/>
      <c r="S13" s="340"/>
      <c r="T13" s="340"/>
      <c r="U13" s="340"/>
      <c r="V13" s="340"/>
      <c r="W13" s="340"/>
      <c r="X13" s="340"/>
      <c r="Y13" s="340"/>
      <c r="Z13" s="340"/>
      <c r="AA13" s="340"/>
      <c r="AB13" s="340"/>
      <c r="AC13" s="340"/>
      <c r="AD13" s="340"/>
      <c r="AE13" s="340"/>
      <c r="AF13" s="340"/>
      <c r="AG13" s="340"/>
      <c r="AH13" s="340"/>
      <c r="AI13" s="340"/>
      <c r="AJ13" s="340"/>
      <c r="AK13" s="340"/>
      <c r="AL13" s="340"/>
      <c r="AM13" s="340"/>
      <c r="AN13" s="340"/>
      <c r="AO13" s="340"/>
      <c r="AP13" s="340"/>
      <c r="AQ13" s="340"/>
      <c r="AR13" s="340"/>
      <c r="AS13" s="340"/>
    </row>
    <row r="14" spans="1:45" s="140" customFormat="1" ht="15.75" customHeight="1" x14ac:dyDescent="0.2">
      <c r="A14" s="400"/>
      <c r="B14" s="400"/>
      <c r="C14" s="400"/>
      <c r="D14" s="400"/>
      <c r="E14" s="400"/>
      <c r="F14" s="400"/>
      <c r="G14" s="400"/>
      <c r="H14" s="400"/>
      <c r="I14" s="400"/>
      <c r="J14" s="400"/>
      <c r="K14" s="400"/>
      <c r="L14" s="400"/>
      <c r="M14" s="400"/>
      <c r="N14" s="400"/>
      <c r="O14" s="400"/>
      <c r="P14" s="400"/>
      <c r="Q14" s="400"/>
      <c r="R14" s="400"/>
      <c r="S14" s="400"/>
      <c r="T14" s="400"/>
      <c r="U14" s="400"/>
      <c r="V14" s="400"/>
      <c r="W14" s="400"/>
      <c r="X14" s="400"/>
      <c r="Y14" s="400"/>
      <c r="Z14" s="400"/>
      <c r="AA14" s="400"/>
      <c r="AB14" s="400"/>
      <c r="AC14" s="400"/>
      <c r="AD14" s="400"/>
      <c r="AE14" s="400"/>
      <c r="AF14" s="400"/>
      <c r="AG14" s="400"/>
      <c r="AH14" s="400"/>
      <c r="AI14" s="400"/>
      <c r="AJ14" s="400"/>
      <c r="AK14" s="400"/>
      <c r="AL14" s="400"/>
      <c r="AM14" s="400"/>
      <c r="AN14" s="400"/>
      <c r="AO14" s="400"/>
      <c r="AP14" s="400"/>
      <c r="AQ14" s="400"/>
      <c r="AR14" s="400"/>
      <c r="AS14" s="400"/>
    </row>
    <row r="15" spans="1:45" s="141" customFormat="1" ht="63" customHeight="1" x14ac:dyDescent="0.25">
      <c r="A15" s="401" t="s">
        <v>67</v>
      </c>
      <c r="B15" s="402" t="s">
        <v>19</v>
      </c>
      <c r="C15" s="402" t="s">
        <v>5</v>
      </c>
      <c r="D15" s="402" t="s">
        <v>800</v>
      </c>
      <c r="E15" s="402"/>
      <c r="F15" s="402"/>
      <c r="G15" s="402"/>
      <c r="H15" s="402"/>
      <c r="I15" s="402"/>
      <c r="J15" s="402"/>
      <c r="K15" s="402"/>
      <c r="L15" s="402"/>
      <c r="M15" s="402"/>
      <c r="N15" s="402"/>
      <c r="O15" s="402"/>
      <c r="P15" s="402"/>
      <c r="Q15" s="402"/>
      <c r="R15" s="402"/>
      <c r="S15" s="402"/>
      <c r="T15" s="402"/>
      <c r="U15" s="402"/>
      <c r="V15" s="402"/>
      <c r="W15" s="402"/>
      <c r="X15" s="402"/>
      <c r="Y15" s="402"/>
      <c r="Z15" s="402"/>
      <c r="AA15" s="402"/>
      <c r="AB15" s="402"/>
      <c r="AC15" s="402"/>
      <c r="AD15" s="402"/>
      <c r="AE15" s="402"/>
      <c r="AF15" s="402"/>
      <c r="AG15" s="402"/>
      <c r="AH15" s="402"/>
      <c r="AI15" s="402"/>
      <c r="AJ15" s="402"/>
      <c r="AK15" s="402"/>
      <c r="AL15" s="402"/>
      <c r="AM15" s="402"/>
      <c r="AN15" s="402"/>
      <c r="AO15" s="402"/>
      <c r="AP15" s="402"/>
      <c r="AQ15" s="402"/>
      <c r="AR15" s="402"/>
      <c r="AS15" s="402"/>
    </row>
    <row r="16" spans="1:45" ht="87.75" customHeight="1" x14ac:dyDescent="0.2">
      <c r="A16" s="401"/>
      <c r="B16" s="402"/>
      <c r="C16" s="402"/>
      <c r="D16" s="402" t="s">
        <v>772</v>
      </c>
      <c r="E16" s="402"/>
      <c r="F16" s="402"/>
      <c r="G16" s="402"/>
      <c r="H16" s="402"/>
      <c r="I16" s="402"/>
      <c r="J16" s="402" t="s">
        <v>773</v>
      </c>
      <c r="K16" s="402"/>
      <c r="L16" s="402"/>
      <c r="M16" s="402"/>
      <c r="N16" s="402"/>
      <c r="O16" s="402"/>
      <c r="P16" s="402" t="s">
        <v>774</v>
      </c>
      <c r="Q16" s="402"/>
      <c r="R16" s="402"/>
      <c r="S16" s="402"/>
      <c r="T16" s="402"/>
      <c r="U16" s="402"/>
      <c r="V16" s="402" t="s">
        <v>775</v>
      </c>
      <c r="W16" s="402"/>
      <c r="X16" s="402"/>
      <c r="Y16" s="402"/>
      <c r="Z16" s="402"/>
      <c r="AA16" s="402"/>
      <c r="AB16" s="402" t="s">
        <v>776</v>
      </c>
      <c r="AC16" s="402"/>
      <c r="AD16" s="402"/>
      <c r="AE16" s="402"/>
      <c r="AF16" s="402"/>
      <c r="AG16" s="402"/>
      <c r="AH16" s="402" t="s">
        <v>777</v>
      </c>
      <c r="AI16" s="402"/>
      <c r="AJ16" s="402"/>
      <c r="AK16" s="402"/>
      <c r="AL16" s="402"/>
      <c r="AM16" s="402"/>
      <c r="AN16" s="402" t="s">
        <v>778</v>
      </c>
      <c r="AO16" s="402"/>
      <c r="AP16" s="402"/>
      <c r="AQ16" s="402"/>
      <c r="AR16" s="402"/>
      <c r="AS16" s="402"/>
    </row>
    <row r="17" spans="1:45" s="142" customFormat="1" ht="108.75" customHeight="1" x14ac:dyDescent="0.2">
      <c r="A17" s="401"/>
      <c r="B17" s="402"/>
      <c r="C17" s="402"/>
      <c r="D17" s="403" t="s">
        <v>779</v>
      </c>
      <c r="E17" s="403"/>
      <c r="F17" s="403" t="s">
        <v>779</v>
      </c>
      <c r="G17" s="403"/>
      <c r="H17" s="403" t="s">
        <v>780</v>
      </c>
      <c r="I17" s="403"/>
      <c r="J17" s="403" t="s">
        <v>779</v>
      </c>
      <c r="K17" s="403"/>
      <c r="L17" s="403" t="s">
        <v>779</v>
      </c>
      <c r="M17" s="403"/>
      <c r="N17" s="403" t="s">
        <v>780</v>
      </c>
      <c r="O17" s="403"/>
      <c r="P17" s="403" t="s">
        <v>779</v>
      </c>
      <c r="Q17" s="403"/>
      <c r="R17" s="403" t="s">
        <v>779</v>
      </c>
      <c r="S17" s="403"/>
      <c r="T17" s="403" t="s">
        <v>780</v>
      </c>
      <c r="U17" s="403"/>
      <c r="V17" s="403" t="s">
        <v>779</v>
      </c>
      <c r="W17" s="403"/>
      <c r="X17" s="403" t="s">
        <v>779</v>
      </c>
      <c r="Y17" s="403"/>
      <c r="Z17" s="403" t="s">
        <v>780</v>
      </c>
      <c r="AA17" s="403"/>
      <c r="AB17" s="403" t="s">
        <v>779</v>
      </c>
      <c r="AC17" s="403"/>
      <c r="AD17" s="403" t="s">
        <v>779</v>
      </c>
      <c r="AE17" s="403"/>
      <c r="AF17" s="403" t="s">
        <v>780</v>
      </c>
      <c r="AG17" s="403"/>
      <c r="AH17" s="403" t="s">
        <v>779</v>
      </c>
      <c r="AI17" s="403"/>
      <c r="AJ17" s="403" t="s">
        <v>779</v>
      </c>
      <c r="AK17" s="403"/>
      <c r="AL17" s="403" t="s">
        <v>780</v>
      </c>
      <c r="AM17" s="403"/>
      <c r="AN17" s="403" t="s">
        <v>779</v>
      </c>
      <c r="AO17" s="403"/>
      <c r="AP17" s="403" t="s">
        <v>779</v>
      </c>
      <c r="AQ17" s="403"/>
      <c r="AR17" s="403" t="s">
        <v>780</v>
      </c>
      <c r="AS17" s="403"/>
    </row>
    <row r="18" spans="1:45" ht="36" customHeight="1" x14ac:dyDescent="0.2">
      <c r="A18" s="401"/>
      <c r="B18" s="402"/>
      <c r="C18" s="402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28</v>
      </c>
      <c r="E19" s="193" t="s">
        <v>29</v>
      </c>
      <c r="F19" s="193" t="s">
        <v>781</v>
      </c>
      <c r="G19" s="193" t="s">
        <v>782</v>
      </c>
      <c r="H19" s="193" t="s">
        <v>783</v>
      </c>
      <c r="I19" s="193" t="s">
        <v>783</v>
      </c>
      <c r="J19" s="193" t="s">
        <v>30</v>
      </c>
      <c r="K19" s="193" t="s">
        <v>31</v>
      </c>
      <c r="L19" s="193" t="s">
        <v>32</v>
      </c>
      <c r="M19" s="193" t="s">
        <v>33</v>
      </c>
      <c r="N19" s="193" t="s">
        <v>784</v>
      </c>
      <c r="O19" s="193" t="s">
        <v>784</v>
      </c>
      <c r="P19" s="193" t="s">
        <v>34</v>
      </c>
      <c r="Q19" s="193" t="s">
        <v>35</v>
      </c>
      <c r="R19" s="193" t="s">
        <v>36</v>
      </c>
      <c r="S19" s="193" t="s">
        <v>37</v>
      </c>
      <c r="T19" s="193" t="s">
        <v>785</v>
      </c>
      <c r="U19" s="193" t="s">
        <v>785</v>
      </c>
      <c r="V19" s="193" t="s">
        <v>38</v>
      </c>
      <c r="W19" s="193" t="s">
        <v>39</v>
      </c>
      <c r="X19" s="193" t="s">
        <v>40</v>
      </c>
      <c r="Y19" s="193" t="s">
        <v>41</v>
      </c>
      <c r="Z19" s="193" t="s">
        <v>786</v>
      </c>
      <c r="AA19" s="193" t="s">
        <v>786</v>
      </c>
      <c r="AB19" s="193" t="s">
        <v>42</v>
      </c>
      <c r="AC19" s="193" t="s">
        <v>43</v>
      </c>
      <c r="AD19" s="193" t="s">
        <v>44</v>
      </c>
      <c r="AE19" s="193" t="s">
        <v>45</v>
      </c>
      <c r="AF19" s="193" t="s">
        <v>787</v>
      </c>
      <c r="AG19" s="193" t="s">
        <v>787</v>
      </c>
      <c r="AH19" s="193" t="s">
        <v>46</v>
      </c>
      <c r="AI19" s="193" t="s">
        <v>47</v>
      </c>
      <c r="AJ19" s="193" t="s">
        <v>48</v>
      </c>
      <c r="AK19" s="193" t="s">
        <v>49</v>
      </c>
      <c r="AL19" s="193" t="s">
        <v>788</v>
      </c>
      <c r="AM19" s="193" t="s">
        <v>788</v>
      </c>
      <c r="AN19" s="193" t="s">
        <v>50</v>
      </c>
      <c r="AO19" s="193" t="s">
        <v>51</v>
      </c>
      <c r="AP19" s="193" t="s">
        <v>52</v>
      </c>
      <c r="AQ19" s="193" t="s">
        <v>53</v>
      </c>
      <c r="AR19" s="193" t="s">
        <v>789</v>
      </c>
      <c r="AS19" s="193" t="s">
        <v>789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790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802</v>
      </c>
    </row>
    <row r="4" spans="1:19" s="23" customFormat="1" ht="59.25" customHeight="1" x14ac:dyDescent="0.25">
      <c r="B4" s="374" t="s">
        <v>796</v>
      </c>
      <c r="C4" s="374"/>
      <c r="D4" s="374"/>
      <c r="E4" s="374"/>
      <c r="F4" s="374"/>
      <c r="G4" s="374"/>
      <c r="H4" s="374"/>
      <c r="I4" s="374"/>
      <c r="J4" s="374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348" t="s">
        <v>66</v>
      </c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348" t="s">
        <v>799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159"/>
      <c r="O7" s="159"/>
      <c r="P7" s="159"/>
      <c r="Q7" s="159"/>
      <c r="R7" s="159"/>
    </row>
    <row r="8" spans="1:19" s="5" customFormat="1" ht="15.75" customHeight="1" x14ac:dyDescent="0.25">
      <c r="A8" s="398" t="s">
        <v>73</v>
      </c>
      <c r="B8" s="398"/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349" t="s">
        <v>21</v>
      </c>
      <c r="B10" s="349"/>
      <c r="C10" s="349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345" t="s">
        <v>55</v>
      </c>
      <c r="B12" s="345"/>
      <c r="C12" s="345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19"/>
      <c r="O12" s="169"/>
      <c r="P12" s="169"/>
      <c r="Q12" s="169"/>
      <c r="R12" s="169"/>
    </row>
    <row r="13" spans="1:19" s="5" customFormat="1" x14ac:dyDescent="0.25">
      <c r="A13" s="340" t="s">
        <v>86</v>
      </c>
      <c r="B13" s="340"/>
      <c r="C13" s="340"/>
      <c r="D13" s="340"/>
      <c r="E13" s="340"/>
      <c r="F13" s="340"/>
      <c r="G13" s="340"/>
      <c r="H13" s="340"/>
      <c r="I13" s="340"/>
      <c r="J13" s="340"/>
      <c r="K13" s="340"/>
      <c r="L13" s="340"/>
      <c r="M13" s="340"/>
      <c r="N13" s="25"/>
      <c r="O13" s="25"/>
      <c r="P13" s="25"/>
      <c r="Q13" s="25"/>
      <c r="R13" s="25"/>
    </row>
    <row r="14" spans="1:19" s="17" customFormat="1" x14ac:dyDescent="0.2">
      <c r="A14" s="406"/>
      <c r="B14" s="406"/>
      <c r="C14" s="406"/>
      <c r="D14" s="406"/>
      <c r="E14" s="406"/>
      <c r="F14" s="406"/>
      <c r="G14" s="406"/>
      <c r="H14" s="406"/>
      <c r="I14" s="406"/>
      <c r="J14" s="406"/>
      <c r="K14" s="406"/>
      <c r="L14" s="406"/>
      <c r="M14" s="406"/>
    </row>
    <row r="15" spans="1:19" s="35" customFormat="1" ht="90" customHeight="1" x14ac:dyDescent="0.2">
      <c r="A15" s="401" t="s">
        <v>67</v>
      </c>
      <c r="B15" s="401" t="s">
        <v>19</v>
      </c>
      <c r="C15" s="401" t="s">
        <v>5</v>
      </c>
      <c r="D15" s="405" t="s">
        <v>770</v>
      </c>
      <c r="E15" s="405" t="s">
        <v>769</v>
      </c>
      <c r="F15" s="405" t="s">
        <v>24</v>
      </c>
      <c r="G15" s="405"/>
      <c r="H15" s="405" t="s">
        <v>165</v>
      </c>
      <c r="I15" s="405"/>
      <c r="J15" s="405" t="s">
        <v>25</v>
      </c>
      <c r="K15" s="405"/>
      <c r="L15" s="405" t="s">
        <v>814</v>
      </c>
      <c r="M15" s="405"/>
    </row>
    <row r="16" spans="1:19" s="35" customFormat="1" ht="43.5" customHeight="1" x14ac:dyDescent="0.2">
      <c r="A16" s="401"/>
      <c r="B16" s="401"/>
      <c r="C16" s="401"/>
      <c r="D16" s="405"/>
      <c r="E16" s="405"/>
      <c r="F16" s="36" t="s">
        <v>167</v>
      </c>
      <c r="G16" s="36" t="s">
        <v>166</v>
      </c>
      <c r="H16" s="36" t="s">
        <v>168</v>
      </c>
      <c r="I16" s="36" t="s">
        <v>169</v>
      </c>
      <c r="J16" s="36" t="s">
        <v>168</v>
      </c>
      <c r="K16" s="36" t="s">
        <v>169</v>
      </c>
      <c r="L16" s="36" t="s">
        <v>168</v>
      </c>
      <c r="M16" s="36" t="s">
        <v>169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407" t="s">
        <v>84</v>
      </c>
      <c r="B20" s="408"/>
      <c r="C20" s="409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404" t="s">
        <v>797</v>
      </c>
      <c r="B21" s="404"/>
      <c r="C21" s="404"/>
      <c r="D21" s="404"/>
      <c r="E21" s="404"/>
      <c r="F21" s="404"/>
      <c r="G21" s="404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791</v>
      </c>
    </row>
    <row r="2" spans="1:8" ht="18.75" x14ac:dyDescent="0.25">
      <c r="H2" s="51" t="s">
        <v>0</v>
      </c>
    </row>
    <row r="3" spans="1:8" ht="18.75" x14ac:dyDescent="0.3">
      <c r="H3" s="29" t="s">
        <v>802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429" t="s">
        <v>834</v>
      </c>
      <c r="B6" s="429"/>
      <c r="C6" s="429"/>
      <c r="D6" s="429"/>
      <c r="E6" s="429"/>
      <c r="F6" s="429"/>
      <c r="G6" s="429"/>
      <c r="H6" s="429"/>
    </row>
    <row r="7" spans="1:8" ht="41.25" customHeight="1" x14ac:dyDescent="0.25">
      <c r="A7" s="430"/>
      <c r="B7" s="430"/>
      <c r="C7" s="430"/>
      <c r="D7" s="430"/>
      <c r="E7" s="430"/>
      <c r="F7" s="430"/>
      <c r="G7" s="430"/>
      <c r="H7" s="430"/>
    </row>
    <row r="9" spans="1:8" ht="18.75" x14ac:dyDescent="0.25">
      <c r="A9" s="431" t="s">
        <v>171</v>
      </c>
      <c r="B9" s="431"/>
    </row>
    <row r="10" spans="1:8" x14ac:dyDescent="0.25">
      <c r="B10" s="52" t="s">
        <v>83</v>
      </c>
    </row>
    <row r="11" spans="1:8" ht="18.75" x14ac:dyDescent="0.25">
      <c r="B11" s="53" t="s">
        <v>172</v>
      </c>
    </row>
    <row r="12" spans="1:8" ht="18.75" x14ac:dyDescent="0.25">
      <c r="A12" s="432" t="s">
        <v>173</v>
      </c>
      <c r="B12" s="432"/>
    </row>
    <row r="13" spans="1:8" ht="18.75" x14ac:dyDescent="0.25">
      <c r="B13" s="53"/>
    </row>
    <row r="14" spans="1:8" ht="18.75" x14ac:dyDescent="0.25">
      <c r="A14" s="433" t="s">
        <v>801</v>
      </c>
      <c r="B14" s="433"/>
    </row>
    <row r="15" spans="1:8" x14ac:dyDescent="0.25">
      <c r="A15" s="434" t="s">
        <v>174</v>
      </c>
      <c r="B15" s="434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427" t="s">
        <v>175</v>
      </c>
      <c r="B18" s="427"/>
      <c r="C18" s="427"/>
      <c r="D18" s="427"/>
      <c r="E18" s="427"/>
      <c r="F18" s="427"/>
      <c r="G18" s="427"/>
      <c r="H18" s="427"/>
    </row>
    <row r="19" spans="1:9" ht="63" customHeight="1" x14ac:dyDescent="0.25">
      <c r="A19" s="425" t="s">
        <v>87</v>
      </c>
      <c r="B19" s="435" t="s">
        <v>88</v>
      </c>
      <c r="C19" s="437" t="s">
        <v>176</v>
      </c>
      <c r="D19" s="411" t="s">
        <v>754</v>
      </c>
      <c r="E19" s="412"/>
      <c r="F19" s="413" t="s">
        <v>771</v>
      </c>
      <c r="G19" s="412"/>
      <c r="H19" s="414" t="s">
        <v>7</v>
      </c>
    </row>
    <row r="20" spans="1:9" ht="38.25" x14ac:dyDescent="0.25">
      <c r="A20" s="426"/>
      <c r="B20" s="436"/>
      <c r="C20" s="438"/>
      <c r="D20" s="201" t="s">
        <v>758</v>
      </c>
      <c r="E20" s="202" t="s">
        <v>10</v>
      </c>
      <c r="F20" s="202" t="s">
        <v>759</v>
      </c>
      <c r="G20" s="201" t="s">
        <v>757</v>
      </c>
      <c r="H20" s="415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755</v>
      </c>
      <c r="G21" s="204">
        <v>7</v>
      </c>
      <c r="H21" s="204">
        <v>8</v>
      </c>
      <c r="I21" s="50"/>
    </row>
    <row r="22" spans="1:9" s="55" customFormat="1" ht="19.5" thickBot="1" x14ac:dyDescent="0.3">
      <c r="A22" s="419" t="s">
        <v>177</v>
      </c>
      <c r="B22" s="420"/>
      <c r="C22" s="420"/>
      <c r="D22" s="420"/>
      <c r="E22" s="420"/>
      <c r="F22" s="420"/>
      <c r="G22" s="420"/>
      <c r="H22" s="421"/>
      <c r="I22" s="50"/>
    </row>
    <row r="23" spans="1:9" s="55" customFormat="1" x14ac:dyDescent="0.25">
      <c r="A23" s="56" t="s">
        <v>89</v>
      </c>
      <c r="B23" s="57" t="s">
        <v>178</v>
      </c>
      <c r="C23" s="58" t="s">
        <v>831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90</v>
      </c>
      <c r="B24" s="63" t="s">
        <v>179</v>
      </c>
      <c r="C24" s="64" t="s">
        <v>831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92</v>
      </c>
      <c r="B25" s="68" t="s">
        <v>180</v>
      </c>
      <c r="C25" s="64" t="s">
        <v>831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105</v>
      </c>
      <c r="B26" s="68" t="s">
        <v>181</v>
      </c>
      <c r="C26" s="64" t="s">
        <v>831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106</v>
      </c>
      <c r="B27" s="68" t="s">
        <v>182</v>
      </c>
      <c r="C27" s="64" t="s">
        <v>831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108</v>
      </c>
      <c r="B28" s="63" t="s">
        <v>183</v>
      </c>
      <c r="C28" s="64" t="s">
        <v>831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131</v>
      </c>
      <c r="B29" s="63" t="s">
        <v>184</v>
      </c>
      <c r="C29" s="64" t="s">
        <v>831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132</v>
      </c>
      <c r="B30" s="63" t="s">
        <v>185</v>
      </c>
      <c r="C30" s="64" t="s">
        <v>831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186</v>
      </c>
      <c r="B31" s="63" t="s">
        <v>187</v>
      </c>
      <c r="C31" s="64" t="s">
        <v>831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188</v>
      </c>
      <c r="B32" s="63" t="s">
        <v>189</v>
      </c>
      <c r="C32" s="64" t="s">
        <v>831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190</v>
      </c>
      <c r="B33" s="63" t="s">
        <v>191</v>
      </c>
      <c r="C33" s="64" t="s">
        <v>831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192</v>
      </c>
      <c r="B34" s="68" t="s">
        <v>193</v>
      </c>
      <c r="C34" s="64" t="s">
        <v>831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194</v>
      </c>
      <c r="B35" s="69" t="s">
        <v>103</v>
      </c>
      <c r="C35" s="64" t="s">
        <v>831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195</v>
      </c>
      <c r="B36" s="69" t="s">
        <v>104</v>
      </c>
      <c r="C36" s="64" t="s">
        <v>831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196</v>
      </c>
      <c r="B37" s="63" t="s">
        <v>197</v>
      </c>
      <c r="C37" s="64" t="s">
        <v>831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136</v>
      </c>
      <c r="B38" s="57" t="s">
        <v>198</v>
      </c>
      <c r="C38" s="64" t="s">
        <v>831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138</v>
      </c>
      <c r="B39" s="63" t="s">
        <v>179</v>
      </c>
      <c r="C39" s="64" t="s">
        <v>831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199</v>
      </c>
      <c r="B40" s="70" t="s">
        <v>180</v>
      </c>
      <c r="C40" s="64" t="s">
        <v>831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200</v>
      </c>
      <c r="B41" s="70" t="s">
        <v>181</v>
      </c>
      <c r="C41" s="64" t="s">
        <v>831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201</v>
      </c>
      <c r="B42" s="70" t="s">
        <v>182</v>
      </c>
      <c r="C42" s="64" t="s">
        <v>831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140</v>
      </c>
      <c r="B43" s="63" t="s">
        <v>183</v>
      </c>
      <c r="C43" s="64" t="s">
        <v>831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142</v>
      </c>
      <c r="B44" s="63" t="s">
        <v>184</v>
      </c>
      <c r="C44" s="64" t="s">
        <v>831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143</v>
      </c>
      <c r="B45" s="63" t="s">
        <v>185</v>
      </c>
      <c r="C45" s="64" t="s">
        <v>831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145</v>
      </c>
      <c r="B46" s="63" t="s">
        <v>187</v>
      </c>
      <c r="C46" s="64" t="s">
        <v>831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155</v>
      </c>
      <c r="B47" s="63" t="s">
        <v>189</v>
      </c>
      <c r="C47" s="64" t="s">
        <v>831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157</v>
      </c>
      <c r="B48" s="63" t="s">
        <v>191</v>
      </c>
      <c r="C48" s="64" t="s">
        <v>831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202</v>
      </c>
      <c r="B49" s="68" t="s">
        <v>193</v>
      </c>
      <c r="C49" s="64" t="s">
        <v>831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203</v>
      </c>
      <c r="B50" s="70" t="s">
        <v>103</v>
      </c>
      <c r="C50" s="64" t="s">
        <v>831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204</v>
      </c>
      <c r="B51" s="70" t="s">
        <v>104</v>
      </c>
      <c r="C51" s="64" t="s">
        <v>831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205</v>
      </c>
      <c r="B52" s="63" t="s">
        <v>197</v>
      </c>
      <c r="C52" s="64" t="s">
        <v>831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206</v>
      </c>
      <c r="B53" s="71" t="s">
        <v>207</v>
      </c>
      <c r="C53" s="64" t="s">
        <v>831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199</v>
      </c>
      <c r="B54" s="70" t="s">
        <v>208</v>
      </c>
      <c r="C54" s="64" t="s">
        <v>831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200</v>
      </c>
      <c r="B55" s="69" t="s">
        <v>209</v>
      </c>
      <c r="C55" s="64" t="s">
        <v>831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210</v>
      </c>
      <c r="B56" s="72" t="s">
        <v>211</v>
      </c>
      <c r="C56" s="64" t="s">
        <v>831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212</v>
      </c>
      <c r="B57" s="73" t="s">
        <v>213</v>
      </c>
      <c r="C57" s="64" t="s">
        <v>831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214</v>
      </c>
      <c r="B58" s="73" t="s">
        <v>215</v>
      </c>
      <c r="C58" s="64" t="s">
        <v>831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216</v>
      </c>
      <c r="B59" s="72" t="s">
        <v>217</v>
      </c>
      <c r="C59" s="64" t="s">
        <v>831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201</v>
      </c>
      <c r="B60" s="69" t="s">
        <v>218</v>
      </c>
      <c r="C60" s="64" t="s">
        <v>831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219</v>
      </c>
      <c r="B61" s="69" t="s">
        <v>220</v>
      </c>
      <c r="C61" s="64" t="s">
        <v>831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221</v>
      </c>
      <c r="B62" s="71" t="s">
        <v>222</v>
      </c>
      <c r="C62" s="64" t="s">
        <v>831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223</v>
      </c>
      <c r="B63" s="70" t="s">
        <v>224</v>
      </c>
      <c r="C63" s="64" t="s">
        <v>831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225</v>
      </c>
      <c r="B64" s="70" t="s">
        <v>226</v>
      </c>
      <c r="C64" s="64" t="s">
        <v>831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227</v>
      </c>
      <c r="B65" s="69" t="s">
        <v>228</v>
      </c>
      <c r="C65" s="64" t="s">
        <v>831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229</v>
      </c>
      <c r="B66" s="69" t="s">
        <v>230</v>
      </c>
      <c r="C66" s="64" t="s">
        <v>831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231</v>
      </c>
      <c r="B67" s="69" t="s">
        <v>232</v>
      </c>
      <c r="C67" s="64" t="s">
        <v>831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233</v>
      </c>
      <c r="B68" s="71" t="s">
        <v>234</v>
      </c>
      <c r="C68" s="64" t="s">
        <v>831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235</v>
      </c>
      <c r="B69" s="71" t="s">
        <v>236</v>
      </c>
      <c r="C69" s="64" t="s">
        <v>831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237</v>
      </c>
      <c r="B70" s="71" t="s">
        <v>238</v>
      </c>
      <c r="C70" s="64" t="s">
        <v>831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147</v>
      </c>
      <c r="B71" s="69" t="s">
        <v>239</v>
      </c>
      <c r="C71" s="64" t="s">
        <v>831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151</v>
      </c>
      <c r="B72" s="69" t="s">
        <v>240</v>
      </c>
      <c r="C72" s="64" t="s">
        <v>831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241</v>
      </c>
      <c r="B73" s="71" t="s">
        <v>242</v>
      </c>
      <c r="C73" s="64" t="s">
        <v>831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243</v>
      </c>
      <c r="B74" s="69" t="s">
        <v>244</v>
      </c>
      <c r="C74" s="64" t="s">
        <v>831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245</v>
      </c>
      <c r="B75" s="69" t="s">
        <v>246</v>
      </c>
      <c r="C75" s="64" t="s">
        <v>831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247</v>
      </c>
      <c r="B76" s="75" t="s">
        <v>248</v>
      </c>
      <c r="C76" s="76" t="s">
        <v>831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249</v>
      </c>
      <c r="B77" s="78" t="s">
        <v>250</v>
      </c>
      <c r="C77" s="58" t="s">
        <v>831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251</v>
      </c>
      <c r="B78" s="69" t="s">
        <v>252</v>
      </c>
      <c r="C78" s="64" t="s">
        <v>831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253</v>
      </c>
      <c r="B79" s="69" t="s">
        <v>254</v>
      </c>
      <c r="C79" s="64" t="s">
        <v>831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255</v>
      </c>
      <c r="B80" s="80" t="s">
        <v>256</v>
      </c>
      <c r="C80" s="81" t="s">
        <v>831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257</v>
      </c>
      <c r="B81" s="57" t="s">
        <v>258</v>
      </c>
      <c r="C81" s="84" t="s">
        <v>831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259</v>
      </c>
      <c r="B82" s="63" t="s">
        <v>179</v>
      </c>
      <c r="C82" s="64" t="s">
        <v>831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260</v>
      </c>
      <c r="B83" s="70" t="s">
        <v>180</v>
      </c>
      <c r="C83" s="64" t="s">
        <v>831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261</v>
      </c>
      <c r="B84" s="70" t="s">
        <v>181</v>
      </c>
      <c r="C84" s="64" t="s">
        <v>831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262</v>
      </c>
      <c r="B85" s="70" t="s">
        <v>182</v>
      </c>
      <c r="C85" s="64" t="s">
        <v>831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263</v>
      </c>
      <c r="B86" s="63" t="s">
        <v>183</v>
      </c>
      <c r="C86" s="64" t="s">
        <v>831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264</v>
      </c>
      <c r="B87" s="63" t="s">
        <v>184</v>
      </c>
      <c r="C87" s="64" t="s">
        <v>831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265</v>
      </c>
      <c r="B88" s="63" t="s">
        <v>185</v>
      </c>
      <c r="C88" s="64" t="s">
        <v>831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266</v>
      </c>
      <c r="B89" s="63" t="s">
        <v>187</v>
      </c>
      <c r="C89" s="64" t="s">
        <v>831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267</v>
      </c>
      <c r="B90" s="63" t="s">
        <v>189</v>
      </c>
      <c r="C90" s="64" t="s">
        <v>831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268</v>
      </c>
      <c r="B91" s="63" t="s">
        <v>191</v>
      </c>
      <c r="C91" s="64" t="s">
        <v>831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269</v>
      </c>
      <c r="B92" s="68" t="s">
        <v>193</v>
      </c>
      <c r="C92" s="64" t="s">
        <v>831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270</v>
      </c>
      <c r="B93" s="70" t="s">
        <v>103</v>
      </c>
      <c r="C93" s="64" t="s">
        <v>831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271</v>
      </c>
      <c r="B94" s="69" t="s">
        <v>104</v>
      </c>
      <c r="C94" s="64" t="s">
        <v>831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272</v>
      </c>
      <c r="B95" s="63" t="s">
        <v>197</v>
      </c>
      <c r="C95" s="64" t="s">
        <v>831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273</v>
      </c>
      <c r="B96" s="86" t="s">
        <v>274</v>
      </c>
      <c r="C96" s="64" t="s">
        <v>831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28</v>
      </c>
      <c r="B97" s="68" t="s">
        <v>275</v>
      </c>
      <c r="C97" s="64" t="s">
        <v>831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276</v>
      </c>
      <c r="B98" s="70" t="s">
        <v>277</v>
      </c>
      <c r="C98" s="64" t="s">
        <v>831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278</v>
      </c>
      <c r="B99" s="70" t="s">
        <v>279</v>
      </c>
      <c r="C99" s="64" t="s">
        <v>831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280</v>
      </c>
      <c r="B100" s="70" t="s">
        <v>281</v>
      </c>
      <c r="C100" s="64" t="s">
        <v>831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282</v>
      </c>
      <c r="B101" s="72" t="s">
        <v>283</v>
      </c>
      <c r="C101" s="64" t="s">
        <v>831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284</v>
      </c>
      <c r="B102" s="69" t="s">
        <v>285</v>
      </c>
      <c r="C102" s="64" t="s">
        <v>831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29</v>
      </c>
      <c r="B103" s="71" t="s">
        <v>242</v>
      </c>
      <c r="C103" s="64" t="s">
        <v>831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286</v>
      </c>
      <c r="B104" s="69" t="s">
        <v>287</v>
      </c>
      <c r="C104" s="64" t="s">
        <v>831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288</v>
      </c>
      <c r="B105" s="69" t="s">
        <v>289</v>
      </c>
      <c r="C105" s="64" t="s">
        <v>831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290</v>
      </c>
      <c r="B106" s="69" t="s">
        <v>291</v>
      </c>
      <c r="C106" s="64" t="s">
        <v>831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292</v>
      </c>
      <c r="B107" s="72" t="s">
        <v>293</v>
      </c>
      <c r="C107" s="64" t="s">
        <v>831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294</v>
      </c>
      <c r="B108" s="69" t="s">
        <v>295</v>
      </c>
      <c r="C108" s="64" t="s">
        <v>831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296</v>
      </c>
      <c r="B109" s="86" t="s">
        <v>297</v>
      </c>
      <c r="C109" s="64" t="s">
        <v>831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30</v>
      </c>
      <c r="B110" s="68" t="s">
        <v>298</v>
      </c>
      <c r="C110" s="64" t="s">
        <v>831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299</v>
      </c>
      <c r="B111" s="70" t="s">
        <v>180</v>
      </c>
      <c r="C111" s="64" t="s">
        <v>831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300</v>
      </c>
      <c r="B112" s="70" t="s">
        <v>181</v>
      </c>
      <c r="C112" s="64" t="s">
        <v>831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301</v>
      </c>
      <c r="B113" s="70" t="s">
        <v>182</v>
      </c>
      <c r="C113" s="64" t="s">
        <v>831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31</v>
      </c>
      <c r="B114" s="63" t="s">
        <v>183</v>
      </c>
      <c r="C114" s="64" t="s">
        <v>831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32</v>
      </c>
      <c r="B115" s="63" t="s">
        <v>184</v>
      </c>
      <c r="C115" s="64" t="s">
        <v>831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33</v>
      </c>
      <c r="B116" s="63" t="s">
        <v>185</v>
      </c>
      <c r="C116" s="64" t="s">
        <v>831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302</v>
      </c>
      <c r="B117" s="63" t="s">
        <v>187</v>
      </c>
      <c r="C117" s="64" t="s">
        <v>831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303</v>
      </c>
      <c r="B118" s="63" t="s">
        <v>189</v>
      </c>
      <c r="C118" s="64" t="s">
        <v>831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304</v>
      </c>
      <c r="B119" s="63" t="s">
        <v>191</v>
      </c>
      <c r="C119" s="64" t="s">
        <v>831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305</v>
      </c>
      <c r="B120" s="68" t="s">
        <v>193</v>
      </c>
      <c r="C120" s="64" t="s">
        <v>831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306</v>
      </c>
      <c r="B121" s="69" t="s">
        <v>103</v>
      </c>
      <c r="C121" s="64" t="s">
        <v>831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307</v>
      </c>
      <c r="B122" s="69" t="s">
        <v>104</v>
      </c>
      <c r="C122" s="64" t="s">
        <v>831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308</v>
      </c>
      <c r="B123" s="63" t="s">
        <v>197</v>
      </c>
      <c r="C123" s="64" t="s">
        <v>831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309</v>
      </c>
      <c r="B124" s="86" t="s">
        <v>310</v>
      </c>
      <c r="C124" s="64" t="s">
        <v>831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34</v>
      </c>
      <c r="B125" s="63" t="s">
        <v>179</v>
      </c>
      <c r="C125" s="64" t="s">
        <v>831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311</v>
      </c>
      <c r="B126" s="70" t="s">
        <v>180</v>
      </c>
      <c r="C126" s="64" t="s">
        <v>831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312</v>
      </c>
      <c r="B127" s="70" t="s">
        <v>181</v>
      </c>
      <c r="C127" s="64" t="s">
        <v>831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313</v>
      </c>
      <c r="B128" s="70" t="s">
        <v>182</v>
      </c>
      <c r="C128" s="64" t="s">
        <v>831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35</v>
      </c>
      <c r="B129" s="71" t="s">
        <v>314</v>
      </c>
      <c r="C129" s="64" t="s">
        <v>831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36</v>
      </c>
      <c r="B130" s="71" t="s">
        <v>315</v>
      </c>
      <c r="C130" s="64" t="s">
        <v>831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37</v>
      </c>
      <c r="B131" s="71" t="s">
        <v>316</v>
      </c>
      <c r="C131" s="64" t="s">
        <v>831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317</v>
      </c>
      <c r="B132" s="71" t="s">
        <v>318</v>
      </c>
      <c r="C132" s="64" t="s">
        <v>831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319</v>
      </c>
      <c r="B133" s="71" t="s">
        <v>320</v>
      </c>
      <c r="C133" s="64" t="s">
        <v>831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321</v>
      </c>
      <c r="B134" s="71" t="s">
        <v>322</v>
      </c>
      <c r="C134" s="64" t="s">
        <v>831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323</v>
      </c>
      <c r="B135" s="71" t="s">
        <v>193</v>
      </c>
      <c r="C135" s="64" t="s">
        <v>831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324</v>
      </c>
      <c r="B136" s="69" t="s">
        <v>325</v>
      </c>
      <c r="C136" s="64" t="s">
        <v>831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326</v>
      </c>
      <c r="B137" s="69" t="s">
        <v>104</v>
      </c>
      <c r="C137" s="64" t="s">
        <v>831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327</v>
      </c>
      <c r="B138" s="71" t="s">
        <v>328</v>
      </c>
      <c r="C138" s="64" t="s">
        <v>831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329</v>
      </c>
      <c r="B139" s="86" t="s">
        <v>330</v>
      </c>
      <c r="C139" s="64" t="s">
        <v>831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38</v>
      </c>
      <c r="B140" s="63" t="s">
        <v>179</v>
      </c>
      <c r="C140" s="64" t="s">
        <v>831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331</v>
      </c>
      <c r="B141" s="70" t="s">
        <v>180</v>
      </c>
      <c r="C141" s="64" t="s">
        <v>831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332</v>
      </c>
      <c r="B142" s="70" t="s">
        <v>181</v>
      </c>
      <c r="C142" s="64" t="s">
        <v>831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333</v>
      </c>
      <c r="B143" s="70" t="s">
        <v>182</v>
      </c>
      <c r="C143" s="64" t="s">
        <v>831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39</v>
      </c>
      <c r="B144" s="63" t="s">
        <v>183</v>
      </c>
      <c r="C144" s="64" t="s">
        <v>831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40</v>
      </c>
      <c r="B145" s="63" t="s">
        <v>184</v>
      </c>
      <c r="C145" s="64" t="s">
        <v>831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41</v>
      </c>
      <c r="B146" s="63" t="s">
        <v>185</v>
      </c>
      <c r="C146" s="64" t="s">
        <v>831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334</v>
      </c>
      <c r="B147" s="68" t="s">
        <v>187</v>
      </c>
      <c r="C147" s="64" t="s">
        <v>831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335</v>
      </c>
      <c r="B148" s="63" t="s">
        <v>189</v>
      </c>
      <c r="C148" s="64" t="s">
        <v>831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336</v>
      </c>
      <c r="B149" s="63" t="s">
        <v>191</v>
      </c>
      <c r="C149" s="64" t="s">
        <v>831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337</v>
      </c>
      <c r="B150" s="68" t="s">
        <v>193</v>
      </c>
      <c r="C150" s="64" t="s">
        <v>831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338</v>
      </c>
      <c r="B151" s="69" t="s">
        <v>103</v>
      </c>
      <c r="C151" s="64" t="s">
        <v>831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339</v>
      </c>
      <c r="B152" s="69" t="s">
        <v>104</v>
      </c>
      <c r="C152" s="64" t="s">
        <v>831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340</v>
      </c>
      <c r="B153" s="63" t="s">
        <v>197</v>
      </c>
      <c r="C153" s="64" t="s">
        <v>831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341</v>
      </c>
      <c r="B154" s="86" t="s">
        <v>342</v>
      </c>
      <c r="C154" s="64" t="s">
        <v>831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42</v>
      </c>
      <c r="B155" s="71" t="s">
        <v>343</v>
      </c>
      <c r="C155" s="64" t="s">
        <v>831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43</v>
      </c>
      <c r="B156" s="71" t="s">
        <v>344</v>
      </c>
      <c r="C156" s="64" t="s">
        <v>831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44</v>
      </c>
      <c r="B157" s="71" t="s">
        <v>345</v>
      </c>
      <c r="C157" s="64" t="s">
        <v>831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45</v>
      </c>
      <c r="B158" s="71" t="s">
        <v>346</v>
      </c>
      <c r="C158" s="81" t="s">
        <v>831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347</v>
      </c>
      <c r="B159" s="57" t="s">
        <v>250</v>
      </c>
      <c r="C159" s="58" t="s">
        <v>348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46</v>
      </c>
      <c r="B160" s="71" t="s">
        <v>349</v>
      </c>
      <c r="C160" s="64" t="s">
        <v>831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47</v>
      </c>
      <c r="B161" s="71" t="s">
        <v>350</v>
      </c>
      <c r="C161" s="64" t="s">
        <v>831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351</v>
      </c>
      <c r="B162" s="70" t="s">
        <v>352</v>
      </c>
      <c r="C162" s="64" t="s">
        <v>831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48</v>
      </c>
      <c r="B163" s="71" t="s">
        <v>353</v>
      </c>
      <c r="C163" s="64" t="s">
        <v>831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354</v>
      </c>
      <c r="B164" s="70" t="s">
        <v>355</v>
      </c>
      <c r="C164" s="64" t="s">
        <v>831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49</v>
      </c>
      <c r="B165" s="87" t="s">
        <v>356</v>
      </c>
      <c r="C165" s="81" t="s">
        <v>348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419" t="s">
        <v>357</v>
      </c>
      <c r="B166" s="420"/>
      <c r="C166" s="420"/>
      <c r="D166" s="420"/>
      <c r="E166" s="420"/>
      <c r="F166" s="420"/>
      <c r="G166" s="420"/>
      <c r="H166" s="421"/>
      <c r="I166" s="50"/>
    </row>
    <row r="167" spans="1:9" s="55" customFormat="1" x14ac:dyDescent="0.25">
      <c r="A167" s="83" t="s">
        <v>358</v>
      </c>
      <c r="B167" s="88" t="s">
        <v>359</v>
      </c>
      <c r="C167" s="84" t="s">
        <v>831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50</v>
      </c>
      <c r="B168" s="63" t="s">
        <v>179</v>
      </c>
      <c r="C168" s="64" t="s">
        <v>831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360</v>
      </c>
      <c r="B169" s="70" t="s">
        <v>180</v>
      </c>
      <c r="C169" s="64" t="s">
        <v>831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361</v>
      </c>
      <c r="B170" s="70" t="s">
        <v>181</v>
      </c>
      <c r="C170" s="64" t="s">
        <v>831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362</v>
      </c>
      <c r="B171" s="70" t="s">
        <v>182</v>
      </c>
      <c r="C171" s="64" t="s">
        <v>831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51</v>
      </c>
      <c r="B172" s="63" t="s">
        <v>183</v>
      </c>
      <c r="C172" s="64" t="s">
        <v>831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52</v>
      </c>
      <c r="B173" s="63" t="s">
        <v>184</v>
      </c>
      <c r="C173" s="64" t="s">
        <v>831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53</v>
      </c>
      <c r="B174" s="63" t="s">
        <v>185</v>
      </c>
      <c r="C174" s="64" t="s">
        <v>831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363</v>
      </c>
      <c r="B175" s="63" t="s">
        <v>187</v>
      </c>
      <c r="C175" s="64" t="s">
        <v>831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364</v>
      </c>
      <c r="B176" s="63" t="s">
        <v>189</v>
      </c>
      <c r="C176" s="64" t="s">
        <v>831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365</v>
      </c>
      <c r="B177" s="63" t="s">
        <v>191</v>
      </c>
      <c r="C177" s="64" t="s">
        <v>831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366</v>
      </c>
      <c r="B178" s="68" t="s">
        <v>193</v>
      </c>
      <c r="C178" s="64" t="s">
        <v>831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367</v>
      </c>
      <c r="B179" s="69" t="s">
        <v>103</v>
      </c>
      <c r="C179" s="64" t="s">
        <v>831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368</v>
      </c>
      <c r="B180" s="69" t="s">
        <v>104</v>
      </c>
      <c r="C180" s="64" t="s">
        <v>831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369</v>
      </c>
      <c r="B181" s="71" t="s">
        <v>370</v>
      </c>
      <c r="C181" s="64" t="s">
        <v>831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371</v>
      </c>
      <c r="B182" s="70" t="s">
        <v>372</v>
      </c>
      <c r="C182" s="64" t="s">
        <v>831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373</v>
      </c>
      <c r="B183" s="70" t="s">
        <v>374</v>
      </c>
      <c r="C183" s="64" t="s">
        <v>831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375</v>
      </c>
      <c r="B184" s="63" t="s">
        <v>197</v>
      </c>
      <c r="C184" s="64" t="s">
        <v>831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376</v>
      </c>
      <c r="B185" s="86" t="s">
        <v>377</v>
      </c>
      <c r="C185" s="64" t="s">
        <v>831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378</v>
      </c>
      <c r="B186" s="71" t="s">
        <v>379</v>
      </c>
      <c r="C186" s="64" t="s">
        <v>831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380</v>
      </c>
      <c r="B187" s="71" t="s">
        <v>381</v>
      </c>
      <c r="C187" s="64" t="s">
        <v>831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382</v>
      </c>
      <c r="B188" s="70" t="s">
        <v>383</v>
      </c>
      <c r="C188" s="64" t="s">
        <v>831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384</v>
      </c>
      <c r="B189" s="70" t="s">
        <v>385</v>
      </c>
      <c r="C189" s="64" t="s">
        <v>831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386</v>
      </c>
      <c r="B190" s="70" t="s">
        <v>387</v>
      </c>
      <c r="C190" s="64" t="s">
        <v>831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388</v>
      </c>
      <c r="B191" s="71" t="s">
        <v>389</v>
      </c>
      <c r="C191" s="64" t="s">
        <v>831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390</v>
      </c>
      <c r="B192" s="71" t="s">
        <v>391</v>
      </c>
      <c r="C192" s="64" t="s">
        <v>831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392</v>
      </c>
      <c r="B193" s="71" t="s">
        <v>393</v>
      </c>
      <c r="C193" s="64" t="s">
        <v>831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394</v>
      </c>
      <c r="B194" s="71" t="s">
        <v>395</v>
      </c>
      <c r="C194" s="64" t="s">
        <v>831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396</v>
      </c>
      <c r="B195" s="71" t="s">
        <v>397</v>
      </c>
      <c r="C195" s="64" t="s">
        <v>831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398</v>
      </c>
      <c r="B196" s="71" t="s">
        <v>399</v>
      </c>
      <c r="C196" s="64" t="s">
        <v>831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400</v>
      </c>
      <c r="B197" s="70" t="s">
        <v>401</v>
      </c>
      <c r="C197" s="64" t="s">
        <v>831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402</v>
      </c>
      <c r="B198" s="71" t="s">
        <v>403</v>
      </c>
      <c r="C198" s="64" t="s">
        <v>831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404</v>
      </c>
      <c r="B199" s="71" t="s">
        <v>405</v>
      </c>
      <c r="C199" s="64" t="s">
        <v>831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406</v>
      </c>
      <c r="B200" s="71" t="s">
        <v>407</v>
      </c>
      <c r="C200" s="64" t="s">
        <v>831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408</v>
      </c>
      <c r="B201" s="71" t="s">
        <v>409</v>
      </c>
      <c r="C201" s="64" t="s">
        <v>831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410</v>
      </c>
      <c r="B202" s="71" t="s">
        <v>411</v>
      </c>
      <c r="C202" s="64" t="s">
        <v>831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412</v>
      </c>
      <c r="B203" s="86" t="s">
        <v>413</v>
      </c>
      <c r="C203" s="64" t="s">
        <v>831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414</v>
      </c>
      <c r="B204" s="71" t="s">
        <v>415</v>
      </c>
      <c r="C204" s="64" t="s">
        <v>831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416</v>
      </c>
      <c r="B205" s="71" t="s">
        <v>417</v>
      </c>
      <c r="C205" s="64" t="s">
        <v>831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418</v>
      </c>
      <c r="B206" s="70" t="s">
        <v>419</v>
      </c>
      <c r="C206" s="64" t="s">
        <v>831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420</v>
      </c>
      <c r="B207" s="72" t="s">
        <v>148</v>
      </c>
      <c r="C207" s="64" t="s">
        <v>831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421</v>
      </c>
      <c r="B208" s="72" t="s">
        <v>152</v>
      </c>
      <c r="C208" s="64" t="s">
        <v>831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422</v>
      </c>
      <c r="B209" s="71" t="s">
        <v>423</v>
      </c>
      <c r="C209" s="64" t="s">
        <v>831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424</v>
      </c>
      <c r="B210" s="86" t="s">
        <v>425</v>
      </c>
      <c r="C210" s="64" t="s">
        <v>831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426</v>
      </c>
      <c r="B211" s="71" t="s">
        <v>427</v>
      </c>
      <c r="C211" s="64" t="s">
        <v>831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428</v>
      </c>
      <c r="B212" s="70" t="s">
        <v>429</v>
      </c>
      <c r="C212" s="64" t="s">
        <v>831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430</v>
      </c>
      <c r="B213" s="70" t="s">
        <v>431</v>
      </c>
      <c r="C213" s="64" t="s">
        <v>831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432</v>
      </c>
      <c r="B214" s="70" t="s">
        <v>433</v>
      </c>
      <c r="C214" s="64" t="s">
        <v>831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434</v>
      </c>
      <c r="B215" s="70" t="s">
        <v>435</v>
      </c>
      <c r="C215" s="64" t="s">
        <v>831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436</v>
      </c>
      <c r="B216" s="70" t="s">
        <v>437</v>
      </c>
      <c r="C216" s="64" t="s">
        <v>831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438</v>
      </c>
      <c r="B217" s="70" t="s">
        <v>439</v>
      </c>
      <c r="C217" s="64" t="s">
        <v>831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440</v>
      </c>
      <c r="B218" s="71" t="s">
        <v>441</v>
      </c>
      <c r="C218" s="64" t="s">
        <v>831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442</v>
      </c>
      <c r="B219" s="71" t="s">
        <v>443</v>
      </c>
      <c r="C219" s="64" t="s">
        <v>831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444</v>
      </c>
      <c r="B220" s="71" t="s">
        <v>250</v>
      </c>
      <c r="C220" s="64" t="s">
        <v>348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445</v>
      </c>
      <c r="B221" s="71" t="s">
        <v>446</v>
      </c>
      <c r="C221" s="64" t="s">
        <v>831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447</v>
      </c>
      <c r="B222" s="86" t="s">
        <v>448</v>
      </c>
      <c r="C222" s="64" t="s">
        <v>831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449</v>
      </c>
      <c r="B223" s="71" t="s">
        <v>450</v>
      </c>
      <c r="C223" s="64" t="s">
        <v>831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451</v>
      </c>
      <c r="B224" s="71" t="s">
        <v>452</v>
      </c>
      <c r="C224" s="64" t="s">
        <v>831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453</v>
      </c>
      <c r="B225" s="70" t="s">
        <v>454</v>
      </c>
      <c r="C225" s="64" t="s">
        <v>831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455</v>
      </c>
      <c r="B226" s="70" t="s">
        <v>456</v>
      </c>
      <c r="C226" s="64" t="s">
        <v>831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457</v>
      </c>
      <c r="B227" s="70" t="s">
        <v>458</v>
      </c>
      <c r="C227" s="64" t="s">
        <v>831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459</v>
      </c>
      <c r="B228" s="71" t="s">
        <v>460</v>
      </c>
      <c r="C228" s="64" t="s">
        <v>831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461</v>
      </c>
      <c r="B229" s="71" t="s">
        <v>462</v>
      </c>
      <c r="C229" s="64" t="s">
        <v>831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463</v>
      </c>
      <c r="B230" s="70" t="s">
        <v>464</v>
      </c>
      <c r="C230" s="64" t="s">
        <v>831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465</v>
      </c>
      <c r="B231" s="70" t="s">
        <v>466</v>
      </c>
      <c r="C231" s="64" t="s">
        <v>831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467</v>
      </c>
      <c r="B232" s="71" t="s">
        <v>468</v>
      </c>
      <c r="C232" s="64" t="s">
        <v>831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469</v>
      </c>
      <c r="B233" s="71" t="s">
        <v>470</v>
      </c>
      <c r="C233" s="64" t="s">
        <v>831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471</v>
      </c>
      <c r="B234" s="71" t="s">
        <v>472</v>
      </c>
      <c r="C234" s="64" t="s">
        <v>831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473</v>
      </c>
      <c r="B235" s="86" t="s">
        <v>474</v>
      </c>
      <c r="C235" s="64" t="s">
        <v>831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475</v>
      </c>
      <c r="B236" s="71" t="s">
        <v>476</v>
      </c>
      <c r="C236" s="64" t="s">
        <v>831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477</v>
      </c>
      <c r="B237" s="70" t="s">
        <v>454</v>
      </c>
      <c r="C237" s="64" t="s">
        <v>831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478</v>
      </c>
      <c r="B238" s="70" t="s">
        <v>456</v>
      </c>
      <c r="C238" s="64" t="s">
        <v>831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479</v>
      </c>
      <c r="B239" s="70" t="s">
        <v>458</v>
      </c>
      <c r="C239" s="64" t="s">
        <v>831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480</v>
      </c>
      <c r="B240" s="71" t="s">
        <v>345</v>
      </c>
      <c r="C240" s="64" t="s">
        <v>831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481</v>
      </c>
      <c r="B241" s="71" t="s">
        <v>482</v>
      </c>
      <c r="C241" s="64" t="s">
        <v>831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483</v>
      </c>
      <c r="B242" s="86" t="s">
        <v>484</v>
      </c>
      <c r="C242" s="64" t="s">
        <v>831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485</v>
      </c>
      <c r="B243" s="86" t="s">
        <v>486</v>
      </c>
      <c r="C243" s="64" t="s">
        <v>831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487</v>
      </c>
      <c r="B244" s="71" t="s">
        <v>488</v>
      </c>
      <c r="C244" s="64" t="s">
        <v>831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489</v>
      </c>
      <c r="B245" s="71" t="s">
        <v>490</v>
      </c>
      <c r="C245" s="64" t="s">
        <v>831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491</v>
      </c>
      <c r="B246" s="86" t="s">
        <v>492</v>
      </c>
      <c r="C246" s="64" t="s">
        <v>831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493</v>
      </c>
      <c r="B247" s="71" t="s">
        <v>494</v>
      </c>
      <c r="C247" s="64" t="s">
        <v>831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495</v>
      </c>
      <c r="B248" s="71" t="s">
        <v>496</v>
      </c>
      <c r="C248" s="64" t="s">
        <v>831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497</v>
      </c>
      <c r="B249" s="86" t="s">
        <v>498</v>
      </c>
      <c r="C249" s="64" t="s">
        <v>831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499</v>
      </c>
      <c r="B250" s="86" t="s">
        <v>500</v>
      </c>
      <c r="C250" s="64" t="s">
        <v>831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501</v>
      </c>
      <c r="B251" s="86" t="s">
        <v>502</v>
      </c>
      <c r="C251" s="64" t="s">
        <v>831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503</v>
      </c>
      <c r="B252" s="89" t="s">
        <v>504</v>
      </c>
      <c r="C252" s="76" t="s">
        <v>831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505</v>
      </c>
      <c r="B253" s="57" t="s">
        <v>250</v>
      </c>
      <c r="C253" s="58" t="s">
        <v>348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506</v>
      </c>
      <c r="B254" s="71" t="s">
        <v>507</v>
      </c>
      <c r="C254" s="64" t="s">
        <v>831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508</v>
      </c>
      <c r="B255" s="70" t="s">
        <v>509</v>
      </c>
      <c r="C255" s="64" t="s">
        <v>831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510</v>
      </c>
      <c r="B256" s="72" t="s">
        <v>511</v>
      </c>
      <c r="C256" s="64" t="s">
        <v>831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512</v>
      </c>
      <c r="B257" s="72" t="s">
        <v>513</v>
      </c>
      <c r="C257" s="64" t="s">
        <v>831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514</v>
      </c>
      <c r="B258" s="73" t="s">
        <v>511</v>
      </c>
      <c r="C258" s="64" t="s">
        <v>831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515</v>
      </c>
      <c r="B259" s="72" t="s">
        <v>181</v>
      </c>
      <c r="C259" s="64" t="s">
        <v>831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516</v>
      </c>
      <c r="B260" s="73" t="s">
        <v>511</v>
      </c>
      <c r="C260" s="64" t="s">
        <v>831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517</v>
      </c>
      <c r="B261" s="72" t="s">
        <v>182</v>
      </c>
      <c r="C261" s="64" t="s">
        <v>831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518</v>
      </c>
      <c r="B262" s="73" t="s">
        <v>511</v>
      </c>
      <c r="C262" s="64" t="s">
        <v>831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519</v>
      </c>
      <c r="B263" s="70" t="s">
        <v>520</v>
      </c>
      <c r="C263" s="64" t="s">
        <v>831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521</v>
      </c>
      <c r="B264" s="72" t="s">
        <v>511</v>
      </c>
      <c r="C264" s="64" t="s">
        <v>831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522</v>
      </c>
      <c r="B265" s="69" t="s">
        <v>96</v>
      </c>
      <c r="C265" s="64" t="s">
        <v>831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523</v>
      </c>
      <c r="B266" s="72" t="s">
        <v>511</v>
      </c>
      <c r="C266" s="64" t="s">
        <v>831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524</v>
      </c>
      <c r="B267" s="69" t="s">
        <v>525</v>
      </c>
      <c r="C267" s="64" t="s">
        <v>831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526</v>
      </c>
      <c r="B268" s="72" t="s">
        <v>511</v>
      </c>
      <c r="C268" s="64" t="s">
        <v>831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527</v>
      </c>
      <c r="B269" s="69" t="s">
        <v>528</v>
      </c>
      <c r="C269" s="64" t="s">
        <v>831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529</v>
      </c>
      <c r="B270" s="72" t="s">
        <v>511</v>
      </c>
      <c r="C270" s="64" t="s">
        <v>831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530</v>
      </c>
      <c r="B271" s="69" t="s">
        <v>98</v>
      </c>
      <c r="C271" s="64" t="s">
        <v>831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531</v>
      </c>
      <c r="B272" s="72" t="s">
        <v>511</v>
      </c>
      <c r="C272" s="64" t="s">
        <v>831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530</v>
      </c>
      <c r="B273" s="69" t="s">
        <v>532</v>
      </c>
      <c r="C273" s="64" t="s">
        <v>831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533</v>
      </c>
      <c r="B274" s="72" t="s">
        <v>511</v>
      </c>
      <c r="C274" s="64" t="s">
        <v>831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534</v>
      </c>
      <c r="B275" s="70" t="s">
        <v>535</v>
      </c>
      <c r="C275" s="64" t="s">
        <v>831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536</v>
      </c>
      <c r="B276" s="72" t="s">
        <v>511</v>
      </c>
      <c r="C276" s="64" t="s">
        <v>831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537</v>
      </c>
      <c r="B277" s="72" t="s">
        <v>103</v>
      </c>
      <c r="C277" s="64" t="s">
        <v>831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538</v>
      </c>
      <c r="B278" s="73" t="s">
        <v>511</v>
      </c>
      <c r="C278" s="64" t="s">
        <v>831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539</v>
      </c>
      <c r="B279" s="72" t="s">
        <v>104</v>
      </c>
      <c r="C279" s="64" t="s">
        <v>831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540</v>
      </c>
      <c r="B280" s="73" t="s">
        <v>511</v>
      </c>
      <c r="C280" s="64" t="s">
        <v>831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541</v>
      </c>
      <c r="B281" s="70" t="s">
        <v>542</v>
      </c>
      <c r="C281" s="64" t="s">
        <v>831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543</v>
      </c>
      <c r="B282" s="72" t="s">
        <v>511</v>
      </c>
      <c r="C282" s="64" t="s">
        <v>831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544</v>
      </c>
      <c r="B283" s="71" t="s">
        <v>545</v>
      </c>
      <c r="C283" s="64" t="s">
        <v>831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546</v>
      </c>
      <c r="B284" s="70" t="s">
        <v>547</v>
      </c>
      <c r="C284" s="64" t="s">
        <v>831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548</v>
      </c>
      <c r="B285" s="72" t="s">
        <v>511</v>
      </c>
      <c r="C285" s="64" t="s">
        <v>831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549</v>
      </c>
      <c r="B286" s="70" t="s">
        <v>550</v>
      </c>
      <c r="C286" s="64" t="s">
        <v>831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551</v>
      </c>
      <c r="B287" s="72" t="s">
        <v>383</v>
      </c>
      <c r="C287" s="64" t="s">
        <v>831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552</v>
      </c>
      <c r="B288" s="73" t="s">
        <v>511</v>
      </c>
      <c r="C288" s="64" t="s">
        <v>831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553</v>
      </c>
      <c r="B289" s="72" t="s">
        <v>554</v>
      </c>
      <c r="C289" s="64" t="s">
        <v>831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555</v>
      </c>
      <c r="B290" s="73" t="s">
        <v>511</v>
      </c>
      <c r="C290" s="64" t="s">
        <v>831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556</v>
      </c>
      <c r="B291" s="70" t="s">
        <v>557</v>
      </c>
      <c r="C291" s="64" t="s">
        <v>831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558</v>
      </c>
      <c r="B292" s="72" t="s">
        <v>511</v>
      </c>
      <c r="C292" s="64" t="s">
        <v>831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559</v>
      </c>
      <c r="B293" s="70" t="s">
        <v>560</v>
      </c>
      <c r="C293" s="64" t="s">
        <v>831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561</v>
      </c>
      <c r="B294" s="72" t="s">
        <v>511</v>
      </c>
      <c r="C294" s="64" t="s">
        <v>831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562</v>
      </c>
      <c r="B295" s="70" t="s">
        <v>563</v>
      </c>
      <c r="C295" s="64" t="s">
        <v>831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564</v>
      </c>
      <c r="B296" s="72" t="s">
        <v>511</v>
      </c>
      <c r="C296" s="64" t="s">
        <v>831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565</v>
      </c>
      <c r="B297" s="70" t="s">
        <v>566</v>
      </c>
      <c r="C297" s="64" t="s">
        <v>831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567</v>
      </c>
      <c r="B298" s="72" t="s">
        <v>511</v>
      </c>
      <c r="C298" s="64" t="s">
        <v>831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568</v>
      </c>
      <c r="B299" s="70" t="s">
        <v>569</v>
      </c>
      <c r="C299" s="64" t="s">
        <v>831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570</v>
      </c>
      <c r="B300" s="72" t="s">
        <v>511</v>
      </c>
      <c r="C300" s="64" t="s">
        <v>831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571</v>
      </c>
      <c r="B301" s="70" t="s">
        <v>572</v>
      </c>
      <c r="C301" s="64" t="s">
        <v>831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573</v>
      </c>
      <c r="B302" s="72" t="s">
        <v>511</v>
      </c>
      <c r="C302" s="64" t="s">
        <v>831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574</v>
      </c>
      <c r="B303" s="70" t="s">
        <v>575</v>
      </c>
      <c r="C303" s="64" t="s">
        <v>831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576</v>
      </c>
      <c r="B304" s="72" t="s">
        <v>511</v>
      </c>
      <c r="C304" s="64" t="s">
        <v>831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577</v>
      </c>
      <c r="B305" s="71" t="s">
        <v>578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579</v>
      </c>
      <c r="B306" s="70" t="s">
        <v>580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581</v>
      </c>
      <c r="B307" s="70" t="s">
        <v>582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583</v>
      </c>
      <c r="B308" s="70" t="s">
        <v>584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585</v>
      </c>
      <c r="B309" s="70" t="s">
        <v>586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587</v>
      </c>
      <c r="B310" s="69" t="s">
        <v>588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589</v>
      </c>
      <c r="B311" s="69" t="s">
        <v>590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591</v>
      </c>
      <c r="B312" s="69" t="s">
        <v>592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593</v>
      </c>
      <c r="B313" s="69" t="s">
        <v>594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595</v>
      </c>
      <c r="B314" s="69" t="s">
        <v>596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597</v>
      </c>
      <c r="B315" s="70" t="s">
        <v>598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599</v>
      </c>
      <c r="B316" s="90" t="s">
        <v>103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600</v>
      </c>
      <c r="B317" s="91" t="s">
        <v>104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419" t="s">
        <v>601</v>
      </c>
      <c r="B318" s="420"/>
      <c r="C318" s="420"/>
      <c r="D318" s="420"/>
      <c r="E318" s="420"/>
      <c r="F318" s="420"/>
      <c r="G318" s="420"/>
      <c r="H318" s="421"/>
      <c r="I318" s="50"/>
    </row>
    <row r="319" spans="1:9" ht="31.5" x14ac:dyDescent="0.25">
      <c r="A319" s="83" t="s">
        <v>602</v>
      </c>
      <c r="B319" s="88" t="s">
        <v>603</v>
      </c>
      <c r="C319" s="84" t="s">
        <v>348</v>
      </c>
      <c r="D319" s="217" t="s">
        <v>604</v>
      </c>
      <c r="E319" s="217" t="s">
        <v>604</v>
      </c>
      <c r="F319" s="217"/>
      <c r="G319" s="217" t="s">
        <v>604</v>
      </c>
      <c r="H319" s="218" t="s">
        <v>604</v>
      </c>
    </row>
    <row r="320" spans="1:9" x14ac:dyDescent="0.25">
      <c r="A320" s="62" t="s">
        <v>605</v>
      </c>
      <c r="B320" s="71" t="s">
        <v>606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607</v>
      </c>
      <c r="B321" s="71" t="s">
        <v>608</v>
      </c>
      <c r="C321" s="64" t="s">
        <v>609</v>
      </c>
      <c r="D321" s="65"/>
      <c r="E321" s="209"/>
      <c r="F321" s="209"/>
      <c r="G321" s="209"/>
      <c r="H321" s="208"/>
    </row>
    <row r="322" spans="1:8" x14ac:dyDescent="0.25">
      <c r="A322" s="62" t="s">
        <v>610</v>
      </c>
      <c r="B322" s="71" t="s">
        <v>611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612</v>
      </c>
      <c r="B323" s="71" t="s">
        <v>613</v>
      </c>
      <c r="C323" s="64" t="s">
        <v>609</v>
      </c>
      <c r="D323" s="65"/>
      <c r="E323" s="209"/>
      <c r="F323" s="209"/>
      <c r="G323" s="209"/>
      <c r="H323" s="208"/>
    </row>
    <row r="324" spans="1:8" x14ac:dyDescent="0.25">
      <c r="A324" s="62" t="s">
        <v>614</v>
      </c>
      <c r="B324" s="71" t="s">
        <v>615</v>
      </c>
      <c r="C324" s="64" t="s">
        <v>616</v>
      </c>
      <c r="D324" s="65"/>
      <c r="E324" s="209"/>
      <c r="F324" s="209"/>
      <c r="G324" s="209"/>
      <c r="H324" s="208"/>
    </row>
    <row r="325" spans="1:8" x14ac:dyDescent="0.25">
      <c r="A325" s="62" t="s">
        <v>617</v>
      </c>
      <c r="B325" s="71" t="s">
        <v>618</v>
      </c>
      <c r="C325" s="64" t="s">
        <v>348</v>
      </c>
      <c r="D325" s="219" t="s">
        <v>604</v>
      </c>
      <c r="E325" s="219" t="s">
        <v>604</v>
      </c>
      <c r="F325" s="219"/>
      <c r="G325" s="219" t="s">
        <v>604</v>
      </c>
      <c r="H325" s="220" t="s">
        <v>604</v>
      </c>
    </row>
    <row r="326" spans="1:8" x14ac:dyDescent="0.25">
      <c r="A326" s="62" t="s">
        <v>619</v>
      </c>
      <c r="B326" s="70" t="s">
        <v>620</v>
      </c>
      <c r="C326" s="64" t="s">
        <v>616</v>
      </c>
      <c r="D326" s="65"/>
      <c r="E326" s="209"/>
      <c r="F326" s="209"/>
      <c r="G326" s="209"/>
      <c r="H326" s="208"/>
    </row>
    <row r="327" spans="1:8" x14ac:dyDescent="0.25">
      <c r="A327" s="62" t="s">
        <v>621</v>
      </c>
      <c r="B327" s="70" t="s">
        <v>622</v>
      </c>
      <c r="C327" s="64" t="s">
        <v>623</v>
      </c>
      <c r="D327" s="65"/>
      <c r="E327" s="209"/>
      <c r="F327" s="209"/>
      <c r="G327" s="209"/>
      <c r="H327" s="208"/>
    </row>
    <row r="328" spans="1:8" x14ac:dyDescent="0.25">
      <c r="A328" s="62" t="s">
        <v>624</v>
      </c>
      <c r="B328" s="71" t="s">
        <v>625</v>
      </c>
      <c r="C328" s="64" t="s">
        <v>348</v>
      </c>
      <c r="D328" s="219" t="s">
        <v>604</v>
      </c>
      <c r="E328" s="219" t="s">
        <v>604</v>
      </c>
      <c r="F328" s="219"/>
      <c r="G328" s="219" t="s">
        <v>604</v>
      </c>
      <c r="H328" s="220" t="s">
        <v>604</v>
      </c>
    </row>
    <row r="329" spans="1:8" x14ac:dyDescent="0.25">
      <c r="A329" s="62" t="s">
        <v>626</v>
      </c>
      <c r="B329" s="70" t="s">
        <v>620</v>
      </c>
      <c r="C329" s="64" t="s">
        <v>616</v>
      </c>
      <c r="D329" s="65"/>
      <c r="E329" s="209"/>
      <c r="F329" s="209"/>
      <c r="G329" s="209"/>
      <c r="H329" s="208"/>
    </row>
    <row r="330" spans="1:8" x14ac:dyDescent="0.25">
      <c r="A330" s="62" t="s">
        <v>627</v>
      </c>
      <c r="B330" s="70" t="s">
        <v>628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629</v>
      </c>
      <c r="B331" s="70" t="s">
        <v>622</v>
      </c>
      <c r="C331" s="64" t="s">
        <v>623</v>
      </c>
      <c r="D331" s="65"/>
      <c r="E331" s="209"/>
      <c r="F331" s="209"/>
      <c r="G331" s="209"/>
      <c r="H331" s="208"/>
    </row>
    <row r="332" spans="1:8" x14ac:dyDescent="0.25">
      <c r="A332" s="62" t="s">
        <v>630</v>
      </c>
      <c r="B332" s="71" t="s">
        <v>631</v>
      </c>
      <c r="C332" s="64" t="s">
        <v>348</v>
      </c>
      <c r="D332" s="219" t="s">
        <v>604</v>
      </c>
      <c r="E332" s="219" t="s">
        <v>604</v>
      </c>
      <c r="F332" s="219"/>
      <c r="G332" s="219" t="s">
        <v>604</v>
      </c>
      <c r="H332" s="220" t="s">
        <v>604</v>
      </c>
    </row>
    <row r="333" spans="1:8" x14ac:dyDescent="0.25">
      <c r="A333" s="62" t="s">
        <v>632</v>
      </c>
      <c r="B333" s="70" t="s">
        <v>620</v>
      </c>
      <c r="C333" s="64" t="s">
        <v>616</v>
      </c>
      <c r="D333" s="65"/>
      <c r="E333" s="209"/>
      <c r="F333" s="209"/>
      <c r="G333" s="209"/>
      <c r="H333" s="208"/>
    </row>
    <row r="334" spans="1:8" x14ac:dyDescent="0.25">
      <c r="A334" s="62" t="s">
        <v>633</v>
      </c>
      <c r="B334" s="70" t="s">
        <v>622</v>
      </c>
      <c r="C334" s="64" t="s">
        <v>623</v>
      </c>
      <c r="D334" s="65"/>
      <c r="E334" s="209"/>
      <c r="F334" s="209"/>
      <c r="G334" s="209"/>
      <c r="H334" s="208"/>
    </row>
    <row r="335" spans="1:8" x14ac:dyDescent="0.25">
      <c r="A335" s="62" t="s">
        <v>634</v>
      </c>
      <c r="B335" s="71" t="s">
        <v>635</v>
      </c>
      <c r="C335" s="64" t="s">
        <v>348</v>
      </c>
      <c r="D335" s="219" t="s">
        <v>604</v>
      </c>
      <c r="E335" s="219" t="s">
        <v>604</v>
      </c>
      <c r="F335" s="219"/>
      <c r="G335" s="219" t="s">
        <v>604</v>
      </c>
      <c r="H335" s="220" t="s">
        <v>604</v>
      </c>
    </row>
    <row r="336" spans="1:8" x14ac:dyDescent="0.25">
      <c r="A336" s="62" t="s">
        <v>636</v>
      </c>
      <c r="B336" s="70" t="s">
        <v>620</v>
      </c>
      <c r="C336" s="64" t="s">
        <v>616</v>
      </c>
      <c r="D336" s="65"/>
      <c r="E336" s="209"/>
      <c r="F336" s="209"/>
      <c r="G336" s="209"/>
      <c r="H336" s="208"/>
    </row>
    <row r="337" spans="1:8" x14ac:dyDescent="0.25">
      <c r="A337" s="62" t="s">
        <v>637</v>
      </c>
      <c r="B337" s="70" t="s">
        <v>628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638</v>
      </c>
      <c r="B338" s="70" t="s">
        <v>622</v>
      </c>
      <c r="C338" s="64" t="s">
        <v>623</v>
      </c>
      <c r="D338" s="65"/>
      <c r="E338" s="209"/>
      <c r="F338" s="209"/>
      <c r="G338" s="209"/>
      <c r="H338" s="208"/>
    </row>
    <row r="339" spans="1:8" x14ac:dyDescent="0.25">
      <c r="A339" s="83" t="s">
        <v>639</v>
      </c>
      <c r="B339" s="88" t="s">
        <v>640</v>
      </c>
      <c r="C339" s="84" t="s">
        <v>348</v>
      </c>
      <c r="D339" s="219" t="s">
        <v>604</v>
      </c>
      <c r="E339" s="219" t="s">
        <v>604</v>
      </c>
      <c r="F339" s="217"/>
      <c r="G339" s="217" t="s">
        <v>604</v>
      </c>
      <c r="H339" s="218" t="s">
        <v>604</v>
      </c>
    </row>
    <row r="340" spans="1:8" x14ac:dyDescent="0.25">
      <c r="A340" s="62" t="s">
        <v>641</v>
      </c>
      <c r="B340" s="71" t="s">
        <v>642</v>
      </c>
      <c r="C340" s="64" t="s">
        <v>616</v>
      </c>
      <c r="D340" s="65"/>
      <c r="E340" s="209"/>
      <c r="F340" s="209"/>
      <c r="G340" s="209"/>
      <c r="H340" s="208"/>
    </row>
    <row r="341" spans="1:8" ht="31.5" x14ac:dyDescent="0.25">
      <c r="A341" s="62" t="s">
        <v>643</v>
      </c>
      <c r="B341" s="70" t="s">
        <v>644</v>
      </c>
      <c r="C341" s="64" t="s">
        <v>616</v>
      </c>
      <c r="D341" s="65"/>
      <c r="E341" s="209"/>
      <c r="F341" s="209"/>
      <c r="G341" s="209"/>
      <c r="H341" s="208"/>
    </row>
    <row r="342" spans="1:8" x14ac:dyDescent="0.25">
      <c r="A342" s="62" t="s">
        <v>645</v>
      </c>
      <c r="B342" s="90" t="s">
        <v>646</v>
      </c>
      <c r="C342" s="64" t="s">
        <v>616</v>
      </c>
      <c r="D342" s="65"/>
      <c r="E342" s="209"/>
      <c r="F342" s="209"/>
      <c r="G342" s="209"/>
      <c r="H342" s="208"/>
    </row>
    <row r="343" spans="1:8" x14ac:dyDescent="0.25">
      <c r="A343" s="62" t="s">
        <v>647</v>
      </c>
      <c r="B343" s="90" t="s">
        <v>648</v>
      </c>
      <c r="C343" s="64" t="s">
        <v>616</v>
      </c>
      <c r="D343" s="65"/>
      <c r="E343" s="209"/>
      <c r="F343" s="209"/>
      <c r="G343" s="209"/>
      <c r="H343" s="208"/>
    </row>
    <row r="344" spans="1:8" x14ac:dyDescent="0.25">
      <c r="A344" s="62" t="s">
        <v>649</v>
      </c>
      <c r="B344" s="71" t="s">
        <v>650</v>
      </c>
      <c r="C344" s="64" t="s">
        <v>616</v>
      </c>
      <c r="D344" s="65"/>
      <c r="E344" s="209"/>
      <c r="F344" s="209"/>
      <c r="G344" s="209"/>
      <c r="H344" s="208"/>
    </row>
    <row r="345" spans="1:8" x14ac:dyDescent="0.25">
      <c r="A345" s="62" t="s">
        <v>651</v>
      </c>
      <c r="B345" s="71" t="s">
        <v>652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653</v>
      </c>
      <c r="B346" s="70" t="s">
        <v>654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655</v>
      </c>
      <c r="B347" s="90" t="s">
        <v>646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656</v>
      </c>
      <c r="B348" s="90" t="s">
        <v>648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657</v>
      </c>
      <c r="B349" s="71" t="s">
        <v>658</v>
      </c>
      <c r="C349" s="64" t="s">
        <v>659</v>
      </c>
      <c r="D349" s="65"/>
      <c r="E349" s="209"/>
      <c r="F349" s="209"/>
      <c r="G349" s="209"/>
      <c r="H349" s="208"/>
    </row>
    <row r="350" spans="1:8" ht="31.5" x14ac:dyDescent="0.25">
      <c r="A350" s="62" t="s">
        <v>660</v>
      </c>
      <c r="B350" s="71" t="s">
        <v>661</v>
      </c>
      <c r="C350" s="64" t="s">
        <v>831</v>
      </c>
      <c r="D350" s="65"/>
      <c r="E350" s="209"/>
      <c r="F350" s="209"/>
      <c r="G350" s="209"/>
      <c r="H350" s="208"/>
    </row>
    <row r="351" spans="1:8" x14ac:dyDescent="0.25">
      <c r="A351" s="62" t="s">
        <v>662</v>
      </c>
      <c r="B351" s="86" t="s">
        <v>663</v>
      </c>
      <c r="C351" s="64" t="s">
        <v>348</v>
      </c>
      <c r="D351" s="219" t="s">
        <v>604</v>
      </c>
      <c r="E351" s="219" t="s">
        <v>604</v>
      </c>
      <c r="F351" s="219"/>
      <c r="G351" s="219" t="s">
        <v>604</v>
      </c>
      <c r="H351" s="220" t="s">
        <v>604</v>
      </c>
    </row>
    <row r="352" spans="1:8" x14ac:dyDescent="0.25">
      <c r="A352" s="62" t="s">
        <v>664</v>
      </c>
      <c r="B352" s="71" t="s">
        <v>665</v>
      </c>
      <c r="C352" s="64" t="s">
        <v>616</v>
      </c>
      <c r="D352" s="65"/>
      <c r="E352" s="209"/>
      <c r="F352" s="209"/>
      <c r="G352" s="209"/>
      <c r="H352" s="208"/>
    </row>
    <row r="353" spans="1:8" x14ac:dyDescent="0.25">
      <c r="A353" s="62" t="s">
        <v>666</v>
      </c>
      <c r="B353" s="71" t="s">
        <v>667</v>
      </c>
      <c r="C353" s="64" t="s">
        <v>609</v>
      </c>
      <c r="D353" s="65"/>
      <c r="E353" s="209"/>
      <c r="F353" s="209"/>
      <c r="G353" s="209"/>
      <c r="H353" s="208"/>
    </row>
    <row r="354" spans="1:8" ht="47.25" x14ac:dyDescent="0.25">
      <c r="A354" s="62" t="s">
        <v>668</v>
      </c>
      <c r="B354" s="71" t="s">
        <v>669</v>
      </c>
      <c r="C354" s="64" t="s">
        <v>831</v>
      </c>
      <c r="D354" s="65"/>
      <c r="E354" s="209"/>
      <c r="F354" s="209"/>
      <c r="G354" s="209"/>
      <c r="H354" s="208"/>
    </row>
    <row r="355" spans="1:8" ht="31.5" x14ac:dyDescent="0.25">
      <c r="A355" s="62" t="s">
        <v>670</v>
      </c>
      <c r="B355" s="71" t="s">
        <v>671</v>
      </c>
      <c r="C355" s="64" t="s">
        <v>831</v>
      </c>
      <c r="D355" s="65"/>
      <c r="E355" s="209"/>
      <c r="F355" s="209"/>
      <c r="G355" s="209"/>
      <c r="H355" s="208"/>
    </row>
    <row r="356" spans="1:8" x14ac:dyDescent="0.25">
      <c r="A356" s="62" t="s">
        <v>672</v>
      </c>
      <c r="B356" s="86" t="s">
        <v>673</v>
      </c>
      <c r="C356" s="220" t="s">
        <v>348</v>
      </c>
      <c r="D356" s="219" t="s">
        <v>604</v>
      </c>
      <c r="E356" s="219" t="s">
        <v>604</v>
      </c>
      <c r="F356" s="219"/>
      <c r="G356" s="219" t="s">
        <v>604</v>
      </c>
      <c r="H356" s="220" t="s">
        <v>604</v>
      </c>
    </row>
    <row r="357" spans="1:8" x14ac:dyDescent="0.25">
      <c r="A357" s="62" t="s">
        <v>674</v>
      </c>
      <c r="B357" s="71" t="s">
        <v>675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676</v>
      </c>
      <c r="B358" s="70" t="s">
        <v>677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678</v>
      </c>
      <c r="B359" s="70" t="s">
        <v>679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680</v>
      </c>
      <c r="B360" s="70" t="s">
        <v>681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682</v>
      </c>
      <c r="B361" s="71" t="s">
        <v>683</v>
      </c>
      <c r="C361" s="64" t="s">
        <v>616</v>
      </c>
      <c r="D361" s="65"/>
      <c r="E361" s="209"/>
      <c r="F361" s="209"/>
      <c r="G361" s="209"/>
      <c r="H361" s="208"/>
    </row>
    <row r="362" spans="1:8" ht="31.5" x14ac:dyDescent="0.25">
      <c r="A362" s="62" t="s">
        <v>684</v>
      </c>
      <c r="B362" s="70" t="s">
        <v>685</v>
      </c>
      <c r="C362" s="64" t="s">
        <v>616</v>
      </c>
      <c r="D362" s="65"/>
      <c r="E362" s="209"/>
      <c r="F362" s="209"/>
      <c r="G362" s="209"/>
      <c r="H362" s="208"/>
    </row>
    <row r="363" spans="1:8" x14ac:dyDescent="0.25">
      <c r="A363" s="62" t="s">
        <v>686</v>
      </c>
      <c r="B363" s="70" t="s">
        <v>687</v>
      </c>
      <c r="C363" s="64" t="s">
        <v>616</v>
      </c>
      <c r="D363" s="65"/>
      <c r="E363" s="209"/>
      <c r="F363" s="209"/>
      <c r="G363" s="209"/>
      <c r="H363" s="208"/>
    </row>
    <row r="364" spans="1:8" ht="31.5" x14ac:dyDescent="0.25">
      <c r="A364" s="62" t="s">
        <v>688</v>
      </c>
      <c r="B364" s="71" t="s">
        <v>689</v>
      </c>
      <c r="C364" s="64" t="s">
        <v>831</v>
      </c>
      <c r="D364" s="65"/>
      <c r="E364" s="209"/>
      <c r="F364" s="209"/>
      <c r="G364" s="209"/>
      <c r="H364" s="208"/>
    </row>
    <row r="365" spans="1:8" x14ac:dyDescent="0.25">
      <c r="A365" s="62" t="s">
        <v>690</v>
      </c>
      <c r="B365" s="70" t="s">
        <v>691</v>
      </c>
      <c r="C365" s="64" t="s">
        <v>831</v>
      </c>
      <c r="D365" s="77"/>
      <c r="E365" s="209"/>
      <c r="F365" s="210"/>
      <c r="G365" s="210"/>
      <c r="H365" s="211"/>
    </row>
    <row r="366" spans="1:8" x14ac:dyDescent="0.25">
      <c r="A366" s="62" t="s">
        <v>692</v>
      </c>
      <c r="B366" s="70" t="s">
        <v>104</v>
      </c>
      <c r="C366" s="64" t="s">
        <v>831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693</v>
      </c>
      <c r="B367" s="92" t="s">
        <v>694</v>
      </c>
      <c r="C367" s="81" t="s">
        <v>833</v>
      </c>
      <c r="D367" s="82"/>
      <c r="E367" s="213"/>
      <c r="F367" s="213"/>
      <c r="G367" s="213"/>
      <c r="H367" s="93"/>
    </row>
    <row r="368" spans="1:8" x14ac:dyDescent="0.25">
      <c r="A368" s="422" t="s">
        <v>695</v>
      </c>
      <c r="B368" s="423"/>
      <c r="C368" s="423"/>
      <c r="D368" s="423"/>
      <c r="E368" s="423"/>
      <c r="F368" s="423"/>
      <c r="G368" s="423"/>
      <c r="H368" s="424"/>
    </row>
    <row r="369" spans="1:8" ht="16.5" thickBot="1" x14ac:dyDescent="0.3">
      <c r="A369" s="422"/>
      <c r="B369" s="423"/>
      <c r="C369" s="423"/>
      <c r="D369" s="423"/>
      <c r="E369" s="423"/>
      <c r="F369" s="423"/>
      <c r="G369" s="423"/>
      <c r="H369" s="424"/>
    </row>
    <row r="370" spans="1:8" ht="51.75" customHeight="1" x14ac:dyDescent="0.25">
      <c r="A370" s="425" t="s">
        <v>87</v>
      </c>
      <c r="B370" s="435" t="s">
        <v>88</v>
      </c>
      <c r="C370" s="437" t="s">
        <v>176</v>
      </c>
      <c r="D370" s="411" t="s">
        <v>754</v>
      </c>
      <c r="E370" s="412"/>
      <c r="F370" s="413" t="s">
        <v>756</v>
      </c>
      <c r="G370" s="412"/>
      <c r="H370" s="414" t="s">
        <v>7</v>
      </c>
    </row>
    <row r="371" spans="1:8" ht="38.25" x14ac:dyDescent="0.25">
      <c r="A371" s="426"/>
      <c r="B371" s="436"/>
      <c r="C371" s="438"/>
      <c r="D371" s="201" t="s">
        <v>758</v>
      </c>
      <c r="E371" s="202" t="s">
        <v>10</v>
      </c>
      <c r="F371" s="202" t="s">
        <v>759</v>
      </c>
      <c r="G371" s="201" t="s">
        <v>757</v>
      </c>
      <c r="H371" s="415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416" t="s">
        <v>696</v>
      </c>
      <c r="B373" s="417"/>
      <c r="C373" s="84" t="s">
        <v>831</v>
      </c>
      <c r="D373" s="85"/>
      <c r="E373" s="100"/>
      <c r="F373" s="100"/>
      <c r="G373" s="101"/>
      <c r="H373" s="102"/>
    </row>
    <row r="374" spans="1:8" ht="18.75" x14ac:dyDescent="0.25">
      <c r="A374" s="62" t="s">
        <v>89</v>
      </c>
      <c r="B374" s="103" t="s">
        <v>697</v>
      </c>
      <c r="C374" s="64" t="s">
        <v>831</v>
      </c>
      <c r="D374" s="65"/>
      <c r="E374" s="104"/>
      <c r="F374" s="104"/>
      <c r="G374" s="105"/>
      <c r="H374" s="106"/>
    </row>
    <row r="375" spans="1:8" ht="18.75" x14ac:dyDescent="0.25">
      <c r="A375" s="62" t="s">
        <v>90</v>
      </c>
      <c r="B375" s="71" t="s">
        <v>91</v>
      </c>
      <c r="C375" s="64" t="s">
        <v>831</v>
      </c>
      <c r="D375" s="65"/>
      <c r="E375" s="104"/>
      <c r="F375" s="104"/>
      <c r="G375" s="105"/>
      <c r="H375" s="106"/>
    </row>
    <row r="376" spans="1:8" ht="31.5" x14ac:dyDescent="0.25">
      <c r="A376" s="62" t="s">
        <v>92</v>
      </c>
      <c r="B376" s="70" t="s">
        <v>698</v>
      </c>
      <c r="C376" s="64" t="s">
        <v>831</v>
      </c>
      <c r="D376" s="65"/>
      <c r="E376" s="107"/>
      <c r="F376" s="107"/>
      <c r="G376" s="105"/>
      <c r="H376" s="106"/>
    </row>
    <row r="377" spans="1:8" ht="18.75" x14ac:dyDescent="0.25">
      <c r="A377" s="62" t="s">
        <v>93</v>
      </c>
      <c r="B377" s="72" t="s">
        <v>699</v>
      </c>
      <c r="C377" s="64" t="s">
        <v>831</v>
      </c>
      <c r="D377" s="65"/>
      <c r="E377" s="107"/>
      <c r="F377" s="107"/>
      <c r="G377" s="105"/>
      <c r="H377" s="106"/>
    </row>
    <row r="378" spans="1:8" ht="31.5" x14ac:dyDescent="0.25">
      <c r="A378" s="62" t="s">
        <v>700</v>
      </c>
      <c r="B378" s="73" t="s">
        <v>180</v>
      </c>
      <c r="C378" s="64" t="s">
        <v>831</v>
      </c>
      <c r="D378" s="65"/>
      <c r="E378" s="107"/>
      <c r="F378" s="107"/>
      <c r="G378" s="105"/>
      <c r="H378" s="106"/>
    </row>
    <row r="379" spans="1:8" ht="31.5" x14ac:dyDescent="0.25">
      <c r="A379" s="62" t="s">
        <v>701</v>
      </c>
      <c r="B379" s="73" t="s">
        <v>181</v>
      </c>
      <c r="C379" s="64" t="s">
        <v>831</v>
      </c>
      <c r="D379" s="65"/>
      <c r="E379" s="107"/>
      <c r="F379" s="107"/>
      <c r="G379" s="105"/>
      <c r="H379" s="106"/>
    </row>
    <row r="380" spans="1:8" ht="31.5" x14ac:dyDescent="0.25">
      <c r="A380" s="62" t="s">
        <v>702</v>
      </c>
      <c r="B380" s="73" t="s">
        <v>182</v>
      </c>
      <c r="C380" s="64" t="s">
        <v>831</v>
      </c>
      <c r="D380" s="65"/>
      <c r="E380" s="107"/>
      <c r="F380" s="107"/>
      <c r="G380" s="105"/>
      <c r="H380" s="106"/>
    </row>
    <row r="381" spans="1:8" ht="18.75" x14ac:dyDescent="0.25">
      <c r="A381" s="62" t="s">
        <v>95</v>
      </c>
      <c r="B381" s="72" t="s">
        <v>703</v>
      </c>
      <c r="C381" s="64" t="s">
        <v>831</v>
      </c>
      <c r="D381" s="65"/>
      <c r="E381" s="107"/>
      <c r="F381" s="107"/>
      <c r="G381" s="105"/>
      <c r="H381" s="106"/>
    </row>
    <row r="382" spans="1:8" ht="18.75" x14ac:dyDescent="0.25">
      <c r="A382" s="62" t="s">
        <v>97</v>
      </c>
      <c r="B382" s="72" t="s">
        <v>704</v>
      </c>
      <c r="C382" s="64" t="s">
        <v>831</v>
      </c>
      <c r="D382" s="65"/>
      <c r="E382" s="107"/>
      <c r="F382" s="107"/>
      <c r="G382" s="105"/>
      <c r="H382" s="106"/>
    </row>
    <row r="383" spans="1:8" ht="18.75" x14ac:dyDescent="0.25">
      <c r="A383" s="62" t="s">
        <v>99</v>
      </c>
      <c r="B383" s="72" t="s">
        <v>705</v>
      </c>
      <c r="C383" s="64" t="s">
        <v>831</v>
      </c>
      <c r="D383" s="65"/>
      <c r="E383" s="107"/>
      <c r="F383" s="107"/>
      <c r="G383" s="105"/>
      <c r="H383" s="106"/>
    </row>
    <row r="384" spans="1:8" ht="18.75" x14ac:dyDescent="0.25">
      <c r="A384" s="62" t="s">
        <v>100</v>
      </c>
      <c r="B384" s="72" t="s">
        <v>706</v>
      </c>
      <c r="C384" s="64" t="s">
        <v>831</v>
      </c>
      <c r="D384" s="65"/>
      <c r="E384" s="107"/>
      <c r="F384" s="107"/>
      <c r="G384" s="105"/>
      <c r="H384" s="106"/>
    </row>
    <row r="385" spans="1:8" ht="31.5" x14ac:dyDescent="0.25">
      <c r="A385" s="62" t="s">
        <v>707</v>
      </c>
      <c r="B385" s="73" t="s">
        <v>708</v>
      </c>
      <c r="C385" s="64" t="s">
        <v>831</v>
      </c>
      <c r="D385" s="65"/>
      <c r="E385" s="107"/>
      <c r="F385" s="107"/>
      <c r="G385" s="105"/>
      <c r="H385" s="106"/>
    </row>
    <row r="386" spans="1:8" ht="18.75" x14ac:dyDescent="0.25">
      <c r="A386" s="62" t="s">
        <v>709</v>
      </c>
      <c r="B386" s="73" t="s">
        <v>710</v>
      </c>
      <c r="C386" s="64" t="s">
        <v>831</v>
      </c>
      <c r="D386" s="65"/>
      <c r="E386" s="107"/>
      <c r="F386" s="107"/>
      <c r="G386" s="105"/>
      <c r="H386" s="106"/>
    </row>
    <row r="387" spans="1:8" ht="18.75" x14ac:dyDescent="0.25">
      <c r="A387" s="62" t="s">
        <v>711</v>
      </c>
      <c r="B387" s="73" t="s">
        <v>107</v>
      </c>
      <c r="C387" s="64" t="s">
        <v>831</v>
      </c>
      <c r="D387" s="65"/>
      <c r="E387" s="107"/>
      <c r="F387" s="107"/>
      <c r="G387" s="105"/>
      <c r="H387" s="106"/>
    </row>
    <row r="388" spans="1:8" ht="18.75" x14ac:dyDescent="0.25">
      <c r="A388" s="62" t="s">
        <v>712</v>
      </c>
      <c r="B388" s="73" t="s">
        <v>710</v>
      </c>
      <c r="C388" s="64" t="s">
        <v>831</v>
      </c>
      <c r="D388" s="65"/>
      <c r="E388" s="107"/>
      <c r="F388" s="107"/>
      <c r="G388" s="105"/>
      <c r="H388" s="106"/>
    </row>
    <row r="389" spans="1:8" ht="18.75" x14ac:dyDescent="0.25">
      <c r="A389" s="62" t="s">
        <v>101</v>
      </c>
      <c r="B389" s="72" t="s">
        <v>713</v>
      </c>
      <c r="C389" s="64" t="s">
        <v>831</v>
      </c>
      <c r="D389" s="65"/>
      <c r="E389" s="107"/>
      <c r="F389" s="107"/>
      <c r="G389" s="105"/>
      <c r="H389" s="106"/>
    </row>
    <row r="390" spans="1:8" ht="18.75" x14ac:dyDescent="0.25">
      <c r="A390" s="62" t="s">
        <v>102</v>
      </c>
      <c r="B390" s="72" t="s">
        <v>532</v>
      </c>
      <c r="C390" s="64" t="s">
        <v>831</v>
      </c>
      <c r="D390" s="65"/>
      <c r="E390" s="107"/>
      <c r="F390" s="107"/>
      <c r="G390" s="105"/>
      <c r="H390" s="106"/>
    </row>
    <row r="391" spans="1:8" ht="31.5" x14ac:dyDescent="0.25">
      <c r="A391" s="62" t="s">
        <v>714</v>
      </c>
      <c r="B391" s="72" t="s">
        <v>715</v>
      </c>
      <c r="C391" s="64" t="s">
        <v>831</v>
      </c>
      <c r="D391" s="65"/>
      <c r="E391" s="107"/>
      <c r="F391" s="107"/>
      <c r="G391" s="105"/>
      <c r="H391" s="106"/>
    </row>
    <row r="392" spans="1:8" ht="18.75" x14ac:dyDescent="0.25">
      <c r="A392" s="62" t="s">
        <v>716</v>
      </c>
      <c r="B392" s="73" t="s">
        <v>103</v>
      </c>
      <c r="C392" s="64" t="s">
        <v>831</v>
      </c>
      <c r="D392" s="65"/>
      <c r="E392" s="107"/>
      <c r="F392" s="107"/>
      <c r="G392" s="105"/>
      <c r="H392" s="106"/>
    </row>
    <row r="393" spans="1:8" ht="18.75" x14ac:dyDescent="0.25">
      <c r="A393" s="62" t="s">
        <v>717</v>
      </c>
      <c r="B393" s="108" t="s">
        <v>104</v>
      </c>
      <c r="C393" s="64" t="s">
        <v>831</v>
      </c>
      <c r="D393" s="65"/>
      <c r="E393" s="107"/>
      <c r="F393" s="107"/>
      <c r="G393" s="105"/>
      <c r="H393" s="106"/>
    </row>
    <row r="394" spans="1:8" ht="31.5" x14ac:dyDescent="0.25">
      <c r="A394" s="62" t="s">
        <v>105</v>
      </c>
      <c r="B394" s="70" t="s">
        <v>718</v>
      </c>
      <c r="C394" s="64" t="s">
        <v>831</v>
      </c>
      <c r="D394" s="65"/>
      <c r="E394" s="104"/>
      <c r="F394" s="104"/>
      <c r="G394" s="105"/>
      <c r="H394" s="106"/>
    </row>
    <row r="395" spans="1:8" ht="31.5" x14ac:dyDescent="0.25">
      <c r="A395" s="62" t="s">
        <v>719</v>
      </c>
      <c r="B395" s="72" t="s">
        <v>180</v>
      </c>
      <c r="C395" s="64" t="s">
        <v>831</v>
      </c>
      <c r="D395" s="65"/>
      <c r="E395" s="104"/>
      <c r="F395" s="104"/>
      <c r="G395" s="105"/>
      <c r="H395" s="106"/>
    </row>
    <row r="396" spans="1:8" ht="31.5" x14ac:dyDescent="0.25">
      <c r="A396" s="62" t="s">
        <v>720</v>
      </c>
      <c r="B396" s="72" t="s">
        <v>181</v>
      </c>
      <c r="C396" s="64" t="s">
        <v>831</v>
      </c>
      <c r="D396" s="65"/>
      <c r="E396" s="104"/>
      <c r="F396" s="104"/>
      <c r="G396" s="105"/>
      <c r="H396" s="106"/>
    </row>
    <row r="397" spans="1:8" ht="31.5" x14ac:dyDescent="0.25">
      <c r="A397" s="62" t="s">
        <v>721</v>
      </c>
      <c r="B397" s="72" t="s">
        <v>182</v>
      </c>
      <c r="C397" s="64" t="s">
        <v>831</v>
      </c>
      <c r="D397" s="65"/>
      <c r="E397" s="104"/>
      <c r="F397" s="104"/>
      <c r="G397" s="105"/>
      <c r="H397" s="106"/>
    </row>
    <row r="398" spans="1:8" ht="18.75" x14ac:dyDescent="0.25">
      <c r="A398" s="62" t="s">
        <v>106</v>
      </c>
      <c r="B398" s="70" t="s">
        <v>722</v>
      </c>
      <c r="C398" s="64" t="s">
        <v>831</v>
      </c>
      <c r="D398" s="65"/>
      <c r="E398" s="104"/>
      <c r="F398" s="104"/>
      <c r="G398" s="105"/>
      <c r="H398" s="106"/>
    </row>
    <row r="399" spans="1:8" ht="18.75" x14ac:dyDescent="0.25">
      <c r="A399" s="62" t="s">
        <v>108</v>
      </c>
      <c r="B399" s="71" t="s">
        <v>723</v>
      </c>
      <c r="C399" s="64" t="s">
        <v>831</v>
      </c>
      <c r="D399" s="65"/>
      <c r="E399" s="104"/>
      <c r="F399" s="104"/>
      <c r="G399" s="105"/>
      <c r="H399" s="106"/>
    </row>
    <row r="400" spans="1:8" ht="18.75" x14ac:dyDescent="0.25">
      <c r="A400" s="62" t="s">
        <v>109</v>
      </c>
      <c r="B400" s="70" t="s">
        <v>724</v>
      </c>
      <c r="C400" s="64" t="s">
        <v>831</v>
      </c>
      <c r="D400" s="65"/>
      <c r="E400" s="107"/>
      <c r="F400" s="107"/>
      <c r="G400" s="105"/>
      <c r="H400" s="106"/>
    </row>
    <row r="401" spans="1:8" ht="18.75" x14ac:dyDescent="0.25">
      <c r="A401" s="62" t="s">
        <v>110</v>
      </c>
      <c r="B401" s="72" t="s">
        <v>94</v>
      </c>
      <c r="C401" s="64" t="s">
        <v>831</v>
      </c>
      <c r="D401" s="65"/>
      <c r="E401" s="107"/>
      <c r="F401" s="107"/>
      <c r="G401" s="105"/>
      <c r="H401" s="106"/>
    </row>
    <row r="402" spans="1:8" ht="31.5" x14ac:dyDescent="0.25">
      <c r="A402" s="62" t="s">
        <v>725</v>
      </c>
      <c r="B402" s="72" t="s">
        <v>180</v>
      </c>
      <c r="C402" s="64" t="s">
        <v>831</v>
      </c>
      <c r="D402" s="65"/>
      <c r="E402" s="107"/>
      <c r="F402" s="107"/>
      <c r="G402" s="105"/>
      <c r="H402" s="106"/>
    </row>
    <row r="403" spans="1:8" ht="31.5" x14ac:dyDescent="0.25">
      <c r="A403" s="62" t="s">
        <v>726</v>
      </c>
      <c r="B403" s="72" t="s">
        <v>181</v>
      </c>
      <c r="C403" s="64" t="s">
        <v>831</v>
      </c>
      <c r="D403" s="65"/>
      <c r="E403" s="107"/>
      <c r="F403" s="107"/>
      <c r="G403" s="105"/>
      <c r="H403" s="106"/>
    </row>
    <row r="404" spans="1:8" ht="31.5" x14ac:dyDescent="0.25">
      <c r="A404" s="62" t="s">
        <v>727</v>
      </c>
      <c r="B404" s="72" t="s">
        <v>182</v>
      </c>
      <c r="C404" s="64" t="s">
        <v>831</v>
      </c>
      <c r="D404" s="65"/>
      <c r="E404" s="107"/>
      <c r="F404" s="107"/>
      <c r="G404" s="105"/>
      <c r="H404" s="106"/>
    </row>
    <row r="405" spans="1:8" ht="18.75" x14ac:dyDescent="0.25">
      <c r="A405" s="62" t="s">
        <v>111</v>
      </c>
      <c r="B405" s="72" t="s">
        <v>520</v>
      </c>
      <c r="C405" s="64" t="s">
        <v>831</v>
      </c>
      <c r="D405" s="65"/>
      <c r="E405" s="107"/>
      <c r="F405" s="107"/>
      <c r="G405" s="105"/>
      <c r="H405" s="106"/>
    </row>
    <row r="406" spans="1:8" ht="18.75" x14ac:dyDescent="0.25">
      <c r="A406" s="62" t="s">
        <v>112</v>
      </c>
      <c r="B406" s="72" t="s">
        <v>96</v>
      </c>
      <c r="C406" s="64" t="s">
        <v>831</v>
      </c>
      <c r="D406" s="65"/>
      <c r="E406" s="107"/>
      <c r="F406" s="107"/>
      <c r="G406" s="105"/>
      <c r="H406" s="106"/>
    </row>
    <row r="407" spans="1:8" ht="18.75" x14ac:dyDescent="0.25">
      <c r="A407" s="62" t="s">
        <v>113</v>
      </c>
      <c r="B407" s="72" t="s">
        <v>525</v>
      </c>
      <c r="C407" s="64" t="s">
        <v>831</v>
      </c>
      <c r="D407" s="65"/>
      <c r="E407" s="107"/>
      <c r="F407" s="107"/>
      <c r="G407" s="105"/>
      <c r="H407" s="106"/>
    </row>
    <row r="408" spans="1:8" ht="18.75" x14ac:dyDescent="0.25">
      <c r="A408" s="62" t="s">
        <v>114</v>
      </c>
      <c r="B408" s="72" t="s">
        <v>98</v>
      </c>
      <c r="C408" s="64" t="s">
        <v>831</v>
      </c>
      <c r="D408" s="65"/>
      <c r="E408" s="107"/>
      <c r="F408" s="107"/>
      <c r="G408" s="105"/>
      <c r="H408" s="106"/>
    </row>
    <row r="409" spans="1:8" ht="18.75" x14ac:dyDescent="0.25">
      <c r="A409" s="62" t="s">
        <v>115</v>
      </c>
      <c r="B409" s="72" t="s">
        <v>532</v>
      </c>
      <c r="C409" s="64" t="s">
        <v>831</v>
      </c>
      <c r="D409" s="65"/>
      <c r="E409" s="107"/>
      <c r="F409" s="107"/>
      <c r="G409" s="105"/>
      <c r="H409" s="106"/>
    </row>
    <row r="410" spans="1:8" ht="31.5" x14ac:dyDescent="0.25">
      <c r="A410" s="62" t="s">
        <v>116</v>
      </c>
      <c r="B410" s="72" t="s">
        <v>535</v>
      </c>
      <c r="C410" s="64" t="s">
        <v>831</v>
      </c>
      <c r="D410" s="65"/>
      <c r="E410" s="107"/>
      <c r="F410" s="107"/>
      <c r="G410" s="105"/>
      <c r="H410" s="106"/>
    </row>
    <row r="411" spans="1:8" ht="18.75" x14ac:dyDescent="0.25">
      <c r="A411" s="62" t="s">
        <v>117</v>
      </c>
      <c r="B411" s="73" t="s">
        <v>103</v>
      </c>
      <c r="C411" s="64" t="s">
        <v>831</v>
      </c>
      <c r="D411" s="65"/>
      <c r="E411" s="107"/>
      <c r="F411" s="107"/>
      <c r="G411" s="105"/>
      <c r="H411" s="106"/>
    </row>
    <row r="412" spans="1:8" ht="18.75" x14ac:dyDescent="0.25">
      <c r="A412" s="62" t="s">
        <v>118</v>
      </c>
      <c r="B412" s="108" t="s">
        <v>104</v>
      </c>
      <c r="C412" s="64" t="s">
        <v>831</v>
      </c>
      <c r="D412" s="65"/>
      <c r="E412" s="107"/>
      <c r="F412" s="107"/>
      <c r="G412" s="105"/>
      <c r="H412" s="106"/>
    </row>
    <row r="413" spans="1:8" ht="18.75" x14ac:dyDescent="0.25">
      <c r="A413" s="62" t="s">
        <v>119</v>
      </c>
      <c r="B413" s="70" t="s">
        <v>728</v>
      </c>
      <c r="C413" s="64" t="s">
        <v>831</v>
      </c>
      <c r="D413" s="65"/>
      <c r="E413" s="104"/>
      <c r="F413" s="104"/>
      <c r="G413" s="105"/>
      <c r="H413" s="106"/>
    </row>
    <row r="414" spans="1:8" ht="18.75" x14ac:dyDescent="0.25">
      <c r="A414" s="62" t="s">
        <v>120</v>
      </c>
      <c r="B414" s="70" t="s">
        <v>121</v>
      </c>
      <c r="C414" s="64" t="s">
        <v>831</v>
      </c>
      <c r="D414" s="65"/>
      <c r="E414" s="104"/>
      <c r="F414" s="104"/>
      <c r="G414" s="105"/>
      <c r="H414" s="106"/>
    </row>
    <row r="415" spans="1:8" ht="18.75" x14ac:dyDescent="0.25">
      <c r="A415" s="62" t="s">
        <v>122</v>
      </c>
      <c r="B415" s="72" t="s">
        <v>94</v>
      </c>
      <c r="C415" s="64" t="s">
        <v>831</v>
      </c>
      <c r="D415" s="65"/>
      <c r="E415" s="104"/>
      <c r="F415" s="104"/>
      <c r="G415" s="105"/>
      <c r="H415" s="106"/>
    </row>
    <row r="416" spans="1:8" ht="31.5" x14ac:dyDescent="0.25">
      <c r="A416" s="62" t="s">
        <v>729</v>
      </c>
      <c r="B416" s="72" t="s">
        <v>180</v>
      </c>
      <c r="C416" s="64" t="s">
        <v>831</v>
      </c>
      <c r="D416" s="65"/>
      <c r="E416" s="104"/>
      <c r="F416" s="104"/>
      <c r="G416" s="105"/>
      <c r="H416" s="106"/>
    </row>
    <row r="417" spans="1:10" ht="31.5" x14ac:dyDescent="0.25">
      <c r="A417" s="62" t="s">
        <v>730</v>
      </c>
      <c r="B417" s="72" t="s">
        <v>181</v>
      </c>
      <c r="C417" s="64" t="s">
        <v>831</v>
      </c>
      <c r="D417" s="65"/>
      <c r="E417" s="104"/>
      <c r="F417" s="104"/>
      <c r="G417" s="105"/>
      <c r="H417" s="106"/>
    </row>
    <row r="418" spans="1:10" ht="31.5" x14ac:dyDescent="0.25">
      <c r="A418" s="62" t="s">
        <v>731</v>
      </c>
      <c r="B418" s="72" t="s">
        <v>182</v>
      </c>
      <c r="C418" s="64" t="s">
        <v>831</v>
      </c>
      <c r="D418" s="65"/>
      <c r="E418" s="104"/>
      <c r="F418" s="104"/>
      <c r="G418" s="105"/>
      <c r="H418" s="106"/>
    </row>
    <row r="419" spans="1:10" ht="18.75" x14ac:dyDescent="0.25">
      <c r="A419" s="62" t="s">
        <v>123</v>
      </c>
      <c r="B419" s="72" t="s">
        <v>520</v>
      </c>
      <c r="C419" s="64" t="s">
        <v>831</v>
      </c>
      <c r="D419" s="65"/>
      <c r="E419" s="104"/>
      <c r="F419" s="104"/>
      <c r="G419" s="105"/>
      <c r="H419" s="106"/>
    </row>
    <row r="420" spans="1:10" ht="18.75" x14ac:dyDescent="0.25">
      <c r="A420" s="62" t="s">
        <v>124</v>
      </c>
      <c r="B420" s="72" t="s">
        <v>96</v>
      </c>
      <c r="C420" s="64" t="s">
        <v>831</v>
      </c>
      <c r="D420" s="65"/>
      <c r="E420" s="104"/>
      <c r="F420" s="104"/>
      <c r="G420" s="105"/>
      <c r="H420" s="106"/>
    </row>
    <row r="421" spans="1:10" ht="18.75" x14ac:dyDescent="0.25">
      <c r="A421" s="62" t="s">
        <v>125</v>
      </c>
      <c r="B421" s="72" t="s">
        <v>525</v>
      </c>
      <c r="C421" s="64" t="s">
        <v>831</v>
      </c>
      <c r="D421" s="65"/>
      <c r="E421" s="104"/>
      <c r="F421" s="104"/>
      <c r="G421" s="105"/>
      <c r="H421" s="106"/>
    </row>
    <row r="422" spans="1:10" ht="18.75" x14ac:dyDescent="0.25">
      <c r="A422" s="62" t="s">
        <v>126</v>
      </c>
      <c r="B422" s="72" t="s">
        <v>98</v>
      </c>
      <c r="C422" s="64" t="s">
        <v>831</v>
      </c>
      <c r="D422" s="65"/>
      <c r="E422" s="104"/>
      <c r="F422" s="104"/>
      <c r="G422" s="105"/>
      <c r="H422" s="106"/>
    </row>
    <row r="423" spans="1:10" ht="18.75" x14ac:dyDescent="0.25">
      <c r="A423" s="62" t="s">
        <v>127</v>
      </c>
      <c r="B423" s="72" t="s">
        <v>532</v>
      </c>
      <c r="C423" s="64" t="s">
        <v>831</v>
      </c>
      <c r="D423" s="65"/>
      <c r="E423" s="104"/>
      <c r="F423" s="104"/>
      <c r="G423" s="105"/>
      <c r="H423" s="106"/>
    </row>
    <row r="424" spans="1:10" ht="31.5" x14ac:dyDescent="0.25">
      <c r="A424" s="62" t="s">
        <v>128</v>
      </c>
      <c r="B424" s="72" t="s">
        <v>535</v>
      </c>
      <c r="C424" s="64" t="s">
        <v>831</v>
      </c>
      <c r="D424" s="65"/>
      <c r="E424" s="104"/>
      <c r="F424" s="104"/>
      <c r="G424" s="105"/>
      <c r="H424" s="106"/>
    </row>
    <row r="425" spans="1:10" ht="18.75" x14ac:dyDescent="0.25">
      <c r="A425" s="62" t="s">
        <v>129</v>
      </c>
      <c r="B425" s="108" t="s">
        <v>103</v>
      </c>
      <c r="C425" s="64" t="s">
        <v>831</v>
      </c>
      <c r="D425" s="65"/>
      <c r="E425" s="104"/>
      <c r="F425" s="104"/>
      <c r="G425" s="105"/>
      <c r="H425" s="106"/>
    </row>
    <row r="426" spans="1:10" ht="18.75" x14ac:dyDescent="0.25">
      <c r="A426" s="62" t="s">
        <v>130</v>
      </c>
      <c r="B426" s="108" t="s">
        <v>104</v>
      </c>
      <c r="C426" s="64" t="s">
        <v>831</v>
      </c>
      <c r="D426" s="65"/>
      <c r="E426" s="104"/>
      <c r="F426" s="104"/>
      <c r="G426" s="105"/>
      <c r="H426" s="106"/>
    </row>
    <row r="427" spans="1:10" ht="18.75" x14ac:dyDescent="0.25">
      <c r="A427" s="62" t="s">
        <v>131</v>
      </c>
      <c r="B427" s="71" t="s">
        <v>732</v>
      </c>
      <c r="C427" s="64" t="s">
        <v>831</v>
      </c>
      <c r="D427" s="65"/>
      <c r="E427" s="104"/>
      <c r="F427" s="104"/>
      <c r="G427" s="109"/>
      <c r="H427" s="106"/>
    </row>
    <row r="428" spans="1:10" ht="18.75" x14ac:dyDescent="0.25">
      <c r="A428" s="62" t="s">
        <v>132</v>
      </c>
      <c r="B428" s="71" t="s">
        <v>733</v>
      </c>
      <c r="C428" s="64" t="s">
        <v>831</v>
      </c>
      <c r="D428" s="65"/>
      <c r="E428" s="104"/>
      <c r="F428" s="104"/>
      <c r="G428" s="105"/>
      <c r="H428" s="106"/>
    </row>
    <row r="429" spans="1:10" ht="18.75" x14ac:dyDescent="0.3">
      <c r="A429" s="62" t="s">
        <v>133</v>
      </c>
      <c r="B429" s="70" t="s">
        <v>734</v>
      </c>
      <c r="C429" s="64" t="s">
        <v>831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134</v>
      </c>
      <c r="B430" s="70" t="s">
        <v>135</v>
      </c>
      <c r="C430" s="64" t="s">
        <v>831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136</v>
      </c>
      <c r="B431" s="103" t="s">
        <v>137</v>
      </c>
      <c r="C431" s="64" t="s">
        <v>831</v>
      </c>
      <c r="D431" s="65"/>
      <c r="E431" s="104"/>
      <c r="F431" s="104"/>
      <c r="G431" s="105"/>
      <c r="H431" s="106"/>
    </row>
    <row r="432" spans="1:10" ht="18.75" x14ac:dyDescent="0.25">
      <c r="A432" s="62" t="s">
        <v>138</v>
      </c>
      <c r="B432" s="71" t="s">
        <v>139</v>
      </c>
      <c r="C432" s="64" t="s">
        <v>831</v>
      </c>
      <c r="D432" s="65"/>
      <c r="E432" s="104"/>
      <c r="F432" s="104"/>
      <c r="G432" s="105"/>
      <c r="H432" s="106"/>
    </row>
    <row r="433" spans="1:8" ht="18.75" x14ac:dyDescent="0.25">
      <c r="A433" s="62" t="s">
        <v>140</v>
      </c>
      <c r="B433" s="71" t="s">
        <v>141</v>
      </c>
      <c r="C433" s="64" t="s">
        <v>831</v>
      </c>
      <c r="D433" s="65"/>
      <c r="E433" s="104"/>
      <c r="F433" s="104"/>
      <c r="G433" s="105"/>
      <c r="H433" s="106"/>
    </row>
    <row r="434" spans="1:8" ht="18.75" x14ac:dyDescent="0.25">
      <c r="A434" s="62" t="s">
        <v>142</v>
      </c>
      <c r="B434" s="71" t="s">
        <v>735</v>
      </c>
      <c r="C434" s="64" t="s">
        <v>831</v>
      </c>
      <c r="D434" s="65"/>
      <c r="E434" s="104"/>
      <c r="F434" s="104"/>
      <c r="G434" s="105"/>
      <c r="H434" s="106"/>
    </row>
    <row r="435" spans="1:8" ht="18.75" x14ac:dyDescent="0.25">
      <c r="A435" s="62" t="s">
        <v>143</v>
      </c>
      <c r="B435" s="71" t="s">
        <v>144</v>
      </c>
      <c r="C435" s="64" t="s">
        <v>831</v>
      </c>
      <c r="D435" s="65"/>
      <c r="E435" s="104"/>
      <c r="F435" s="104"/>
      <c r="G435" s="105"/>
      <c r="H435" s="106"/>
    </row>
    <row r="436" spans="1:8" ht="18.75" x14ac:dyDescent="0.25">
      <c r="A436" s="62" t="s">
        <v>145</v>
      </c>
      <c r="B436" s="71" t="s">
        <v>146</v>
      </c>
      <c r="C436" s="64" t="s">
        <v>831</v>
      </c>
      <c r="D436" s="65"/>
      <c r="E436" s="104"/>
      <c r="F436" s="104"/>
      <c r="G436" s="105"/>
      <c r="H436" s="106"/>
    </row>
    <row r="437" spans="1:8" ht="18.75" x14ac:dyDescent="0.25">
      <c r="A437" s="62" t="s">
        <v>147</v>
      </c>
      <c r="B437" s="70" t="s">
        <v>148</v>
      </c>
      <c r="C437" s="64" t="s">
        <v>831</v>
      </c>
      <c r="D437" s="65"/>
      <c r="E437" s="104"/>
      <c r="F437" s="104"/>
      <c r="G437" s="105"/>
      <c r="H437" s="106"/>
    </row>
    <row r="438" spans="1:8" ht="31.5" x14ac:dyDescent="0.25">
      <c r="A438" s="62" t="s">
        <v>149</v>
      </c>
      <c r="B438" s="72" t="s">
        <v>150</v>
      </c>
      <c r="C438" s="64" t="s">
        <v>831</v>
      </c>
      <c r="D438" s="65"/>
      <c r="E438" s="113"/>
      <c r="F438" s="113"/>
      <c r="G438" s="105"/>
      <c r="H438" s="106"/>
    </row>
    <row r="439" spans="1:8" ht="18.75" x14ac:dyDescent="0.25">
      <c r="A439" s="62" t="s">
        <v>151</v>
      </c>
      <c r="B439" s="70" t="s">
        <v>152</v>
      </c>
      <c r="C439" s="64" t="s">
        <v>831</v>
      </c>
      <c r="D439" s="65"/>
      <c r="E439" s="113"/>
      <c r="F439" s="113"/>
      <c r="G439" s="105"/>
      <c r="H439" s="106"/>
    </row>
    <row r="440" spans="1:8" ht="31.5" x14ac:dyDescent="0.25">
      <c r="A440" s="62" t="s">
        <v>153</v>
      </c>
      <c r="B440" s="72" t="s">
        <v>154</v>
      </c>
      <c r="C440" s="64" t="s">
        <v>831</v>
      </c>
      <c r="D440" s="65"/>
      <c r="E440" s="113"/>
      <c r="F440" s="113"/>
      <c r="G440" s="105"/>
      <c r="H440" s="106"/>
    </row>
    <row r="441" spans="1:8" ht="18.75" x14ac:dyDescent="0.25">
      <c r="A441" s="62" t="s">
        <v>155</v>
      </c>
      <c r="B441" s="71" t="s">
        <v>156</v>
      </c>
      <c r="C441" s="64" t="s">
        <v>831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157</v>
      </c>
      <c r="B442" s="114" t="s">
        <v>158</v>
      </c>
      <c r="C442" s="76" t="s">
        <v>831</v>
      </c>
      <c r="D442" s="77"/>
      <c r="E442" s="115"/>
      <c r="F442" s="115"/>
      <c r="G442" s="116"/>
      <c r="H442" s="117"/>
    </row>
    <row r="443" spans="1:8" x14ac:dyDescent="0.25">
      <c r="A443" s="56" t="s">
        <v>257</v>
      </c>
      <c r="B443" s="57" t="s">
        <v>250</v>
      </c>
      <c r="C443" s="118" t="s">
        <v>348</v>
      </c>
      <c r="D443" s="119"/>
      <c r="E443" s="120"/>
      <c r="F443" s="120"/>
      <c r="G443" s="121"/>
      <c r="H443" s="122"/>
    </row>
    <row r="444" spans="1:8" ht="47.25" x14ac:dyDescent="0.25">
      <c r="A444" s="123" t="s">
        <v>736</v>
      </c>
      <c r="B444" s="71" t="s">
        <v>737</v>
      </c>
      <c r="C444" s="76" t="s">
        <v>831</v>
      </c>
      <c r="D444" s="77"/>
      <c r="E444" s="124"/>
      <c r="F444" s="124"/>
      <c r="G444" s="125"/>
      <c r="H444" s="126"/>
    </row>
    <row r="445" spans="1:8" x14ac:dyDescent="0.25">
      <c r="A445" s="123" t="s">
        <v>260</v>
      </c>
      <c r="B445" s="70" t="s">
        <v>738</v>
      </c>
      <c r="C445" s="64" t="s">
        <v>831</v>
      </c>
      <c r="D445" s="65"/>
      <c r="E445" s="124"/>
      <c r="F445" s="124"/>
      <c r="G445" s="125"/>
      <c r="H445" s="126"/>
    </row>
    <row r="446" spans="1:8" ht="31.5" x14ac:dyDescent="0.25">
      <c r="A446" s="123" t="s">
        <v>261</v>
      </c>
      <c r="B446" s="70" t="s">
        <v>739</v>
      </c>
      <c r="C446" s="76" t="s">
        <v>831</v>
      </c>
      <c r="D446" s="77"/>
      <c r="E446" s="124"/>
      <c r="F446" s="124"/>
      <c r="G446" s="125"/>
      <c r="H446" s="126"/>
    </row>
    <row r="447" spans="1:8" x14ac:dyDescent="0.25">
      <c r="A447" s="123" t="s">
        <v>262</v>
      </c>
      <c r="B447" s="70" t="s">
        <v>740</v>
      </c>
      <c r="C447" s="76" t="s">
        <v>831</v>
      </c>
      <c r="D447" s="77"/>
      <c r="E447" s="124"/>
      <c r="F447" s="124"/>
      <c r="G447" s="125"/>
      <c r="H447" s="126"/>
    </row>
    <row r="448" spans="1:8" ht="31.5" x14ac:dyDescent="0.25">
      <c r="A448" s="123" t="s">
        <v>263</v>
      </c>
      <c r="B448" s="71" t="s">
        <v>741</v>
      </c>
      <c r="C448" s="94" t="s">
        <v>348</v>
      </c>
      <c r="D448" s="127"/>
      <c r="E448" s="124"/>
      <c r="F448" s="124"/>
      <c r="G448" s="125"/>
      <c r="H448" s="126"/>
    </row>
    <row r="449" spans="1:8" x14ac:dyDescent="0.25">
      <c r="A449" s="123" t="s">
        <v>742</v>
      </c>
      <c r="B449" s="70" t="s">
        <v>743</v>
      </c>
      <c r="C449" s="76" t="s">
        <v>831</v>
      </c>
      <c r="D449" s="77"/>
      <c r="E449" s="124"/>
      <c r="F449" s="124"/>
      <c r="G449" s="125"/>
      <c r="H449" s="126"/>
    </row>
    <row r="450" spans="1:8" x14ac:dyDescent="0.25">
      <c r="A450" s="123" t="s">
        <v>744</v>
      </c>
      <c r="B450" s="70" t="s">
        <v>745</v>
      </c>
      <c r="C450" s="76" t="s">
        <v>831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746</v>
      </c>
      <c r="B451" s="129" t="s">
        <v>747</v>
      </c>
      <c r="C451" s="81" t="s">
        <v>831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748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418" t="s">
        <v>749</v>
      </c>
      <c r="B455" s="418"/>
      <c r="C455" s="418"/>
      <c r="D455" s="418"/>
      <c r="E455" s="418"/>
      <c r="F455" s="418"/>
      <c r="G455" s="418"/>
      <c r="H455" s="418"/>
    </row>
    <row r="456" spans="1:8" x14ac:dyDescent="0.25">
      <c r="A456" s="418" t="s">
        <v>750</v>
      </c>
      <c r="B456" s="418"/>
      <c r="C456" s="418"/>
      <c r="D456" s="418"/>
      <c r="E456" s="418"/>
      <c r="F456" s="418"/>
      <c r="G456" s="418"/>
      <c r="H456" s="418"/>
    </row>
    <row r="457" spans="1:8" x14ac:dyDescent="0.25">
      <c r="A457" s="418" t="s">
        <v>751</v>
      </c>
      <c r="B457" s="418"/>
      <c r="C457" s="418"/>
      <c r="D457" s="418"/>
      <c r="E457" s="418"/>
      <c r="F457" s="418"/>
      <c r="G457" s="418"/>
      <c r="H457" s="418"/>
    </row>
    <row r="458" spans="1:8" ht="26.25" customHeight="1" x14ac:dyDescent="0.25">
      <c r="A458" s="428" t="s">
        <v>752</v>
      </c>
      <c r="B458" s="428"/>
      <c r="C458" s="428"/>
      <c r="D458" s="428"/>
      <c r="E458" s="428"/>
      <c r="F458" s="428"/>
      <c r="G458" s="428"/>
      <c r="H458" s="428"/>
    </row>
    <row r="459" spans="1:8" x14ac:dyDescent="0.25">
      <c r="A459" s="410" t="s">
        <v>753</v>
      </c>
      <c r="B459" s="410"/>
      <c r="C459" s="410"/>
      <c r="D459" s="410"/>
      <c r="E459" s="410"/>
      <c r="F459" s="410"/>
      <c r="G459" s="410"/>
      <c r="H459" s="410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12 план осв кап влож.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12 план осв кап влож.'!Область_печати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2018-12-07T06:51:56Z</cp:lastPrinted>
  <dcterms:created xsi:type="dcterms:W3CDTF">2009-07-27T10:10:26Z</dcterms:created>
  <dcterms:modified xsi:type="dcterms:W3CDTF">2020-05-14T06:20:46Z</dcterms:modified>
</cp:coreProperties>
</file>